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29" i="81" l="1"/>
  <c r="K31" i="81"/>
  <c r="G15" i="81" s="1"/>
  <c r="C23" i="73" s="1"/>
  <c r="K40" i="81"/>
  <c r="G12" i="81"/>
  <c r="G14" i="81"/>
  <c r="C22" i="73" s="1"/>
  <c r="L30" i="70"/>
  <c r="L23" i="70"/>
  <c r="M30" i="70"/>
  <c r="N30" i="70"/>
  <c r="U8" i="70"/>
  <c r="D41" i="73"/>
  <c r="C20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42" i="73" s="1"/>
  <c r="D23" i="73"/>
  <c r="E23" i="73"/>
  <c r="D34" i="73"/>
  <c r="E38" i="73"/>
  <c r="C38" i="73"/>
  <c r="D46" i="73"/>
  <c r="D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D48" i="73"/>
  <c r="F30" i="81"/>
  <c r="H31" i="81"/>
  <c r="F33" i="81"/>
  <c r="G36" i="81"/>
  <c r="G38" i="81"/>
  <c r="G30" i="81"/>
  <c r="H30" i="81" s="1"/>
  <c r="F32" i="81"/>
  <c r="G33" i="81"/>
  <c r="F35" i="81"/>
  <c r="F37" i="81"/>
  <c r="H38" i="81"/>
  <c r="F31" i="81"/>
  <c r="G32" i="81"/>
  <c r="F34" i="81"/>
  <c r="G35" i="81"/>
  <c r="G37" i="81"/>
  <c r="G31" i="81"/>
  <c r="G34" i="81"/>
  <c r="F36" i="81"/>
  <c r="F38" i="81"/>
  <c r="D36" i="73"/>
  <c r="D38" i="73"/>
  <c r="E42" i="73"/>
  <c r="E34" i="73"/>
  <c r="E46" i="73"/>
  <c r="E36" i="73"/>
  <c r="C46" i="73"/>
  <c r="C36" i="73"/>
  <c r="C44" i="73"/>
  <c r="E44" i="73"/>
  <c r="D42" i="73"/>
  <c r="C34" i="73"/>
  <c r="H39" i="81"/>
  <c r="G39" i="81"/>
  <c r="F39" i="81"/>
  <c r="G7" i="81"/>
  <c r="C15" i="73" s="1"/>
  <c r="H35" i="81" l="1"/>
  <c r="H34" i="81"/>
  <c r="H32" i="81"/>
  <c r="H37" i="81"/>
  <c r="H33" i="81"/>
  <c r="H36" i="81"/>
  <c r="K34" i="81"/>
  <c r="G10" i="81" s="1"/>
  <c r="C18" i="73" s="1"/>
  <c r="K30" i="81" l="1"/>
  <c r="G6" i="81" s="1"/>
  <c r="C14" i="73" s="1"/>
  <c r="K37" i="81"/>
  <c r="G13" i="81" s="1"/>
  <c r="C21" i="73" s="1"/>
  <c r="K32" i="81" l="1"/>
  <c r="G8" i="81" s="1"/>
  <c r="C16" i="73" s="1"/>
  <c r="K33" i="81" l="1"/>
  <c r="G9" i="81" s="1"/>
  <c r="C17" i="73" s="1"/>
  <c r="K35" i="81"/>
  <c r="G11" i="81" s="1"/>
  <c r="C19" i="73" s="1"/>
  <c r="K42" i="81"/>
  <c r="K43" i="81" s="1"/>
  <c r="K46" i="81" s="1"/>
  <c r="G20" i="81" s="1"/>
  <c r="C27" i="73" s="1"/>
  <c r="K44" i="81"/>
  <c r="K45" i="81" s="1"/>
  <c r="G19" i="81" s="1"/>
  <c r="C26" i="73" s="1"/>
  <c r="K49" i="81" l="1"/>
  <c r="G23" i="81" s="1"/>
  <c r="C30" i="73" s="1"/>
  <c r="K48" i="81"/>
  <c r="G22" i="81" s="1"/>
  <c r="C29" i="73" s="1"/>
  <c r="G18" i="81"/>
  <c r="C25" i="73" s="1"/>
  <c r="K47" i="8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<sst xmlns="http://schemas.openxmlformats.org/spreadsheetml/2006/main" count="172" uniqueCount="111">
  <si>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</si>
  <si>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</si>
  <si>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</si>
  <si>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</si>
  <si>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</si>
  <si>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</si>
  <si>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</si>
  <si>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</si>
  <si>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</si>
  <si>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</si>
  <si>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</si>
  <si>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</si>
  <si>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</si>
  <si>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</si>
  <si>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</si>
  <si>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</si>
  <si>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</si>
  <si>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</si>
  <si>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</si>
  <si>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</si>
  <si>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</si>
  <si>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</si>
  <si>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</si>
  <si>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</si>
  <si>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</si>
  <si>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</si>
  <si>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</si>
  <si>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</si>
  <si>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</si>
  <si>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</si>
  <si>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</si>
  <si>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</si>
  <si>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</si>
  <si>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</si>
  <si>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</si>
  <si>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</si>
  <si>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</si>
  <si>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</si>
  <si>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</si>
  <si>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</si>
  <si>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</si>
  <si>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</si>
  <si>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</si>
  <si>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</si>
  <si>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</si>
  <si>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</si>
  <si>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</si>
  <si>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</si>
  <si>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</si>
  <si>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</si>
  <si>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</si>
  <si>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</si>
  <si>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</si>
  <si>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</si>
  <si>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</si>
  <si>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</si>
  <si>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</si>
  <si>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</si>
  <si>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</si>
  <si>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</si>
  <si>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</si>
  <si>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</si>
  <si>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</si>
  <si>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</si>
  <si>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</si>
  <si>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</si>
  <si>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</si>
  <si>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</si>
  <si>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</si>
  <si>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</si>
  <si>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</si>
  <si>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</si>
  <si>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</si>
  <si>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</si>
  <si>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</si>
  <si>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</si>
  <si>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</si>
  <si>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</si>
  <si>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</si>
  <si>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</si>
  <si>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</si>
  <si>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</si>
  <si>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</si>
  <si>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</si>
  <si>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</si>
  <si>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</si>
  <si>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</si>
  <si>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</si>
  <si>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</si>
  <si>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</si>
  <si>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</si>
  <si>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</si>
  <si>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</si>
  <si>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</si>
  <si>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</si>
  <si>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</si>
  <si>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</si>
  <si>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</si>
  <si>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</si>
  <si>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</si>
  <si>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</si>
  <si>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</si>
  <si>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</si>
  <si>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</si>
  <si>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Red Bluff Creek</t>
  </si>
  <si>
    <t>Red Bluff Creek, Francis Marion NF</t>
  </si>
  <si>
    <t>33.223015, -79.519964</t>
  </si>
  <si>
    <t>sand</t>
  </si>
  <si>
    <t>&gt;70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</si>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</sst>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6.129999999999999</c:v>
                </c:pt>
                <c:pt idx="2">
                  <c:v>9.41</c:v>
                </c:pt>
                <c:pt idx="3">
                  <c:v>9.9</c:v>
                </c:pt>
                <c:pt idx="4">
                  <c:v>10.210000000000001</c:v>
                </c:pt>
                <c:pt idx="5">
                  <c:v>10.61</c:v>
                </c:pt>
                <c:pt idx="6">
                  <c:v>13.54</c:v>
                </c:pt>
                <c:pt idx="7">
                  <c:v>16.21</c:v>
                </c:pt>
                <c:pt idx="8">
                  <c:v>16.920000000000002</c:v>
                </c:pt>
                <c:pt idx="9">
                  <c:v>20.61</c:v>
                </c:pt>
                <c:pt idx="10">
                  <c:v>44.43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99.36</c:v>
                </c:pt>
                <c:pt idx="1">
                  <c:v>99.25</c:v>
                </c:pt>
                <c:pt idx="2">
                  <c:v>99.39</c:v>
                </c:pt>
                <c:pt idx="3">
                  <c:v>99.18</c:v>
                </c:pt>
                <c:pt idx="4">
                  <c:v>99.08</c:v>
                </c:pt>
                <c:pt idx="5">
                  <c:v>97.67</c:v>
                </c:pt>
                <c:pt idx="6">
                  <c:v>97.79</c:v>
                </c:pt>
                <c:pt idx="7">
                  <c:v>98.41</c:v>
                </c:pt>
                <c:pt idx="8">
                  <c:v>99.18</c:v>
                </c:pt>
                <c:pt idx="9">
                  <c:v>99.43</c:v>
                </c:pt>
                <c:pt idx="10">
                  <c:v>99.95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032560"/>
        <c:axId val="156030992"/>
      </c:scatterChart>
      <c:valAx>
        <c:axId val="1560325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6030992"/>
        <c:crosses val="autoZero"/>
        <c:crossBetween val="midCat"/>
      </c:valAx>
      <c:valAx>
        <c:axId val="1560309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603256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031384"/>
        <c:axId val="15603177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56031384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6031776"/>
        <c:crosses val="autoZero"/>
        <c:crossBetween val="midCat"/>
        <c:minorUnit val="25"/>
      </c:valAx>
      <c:valAx>
        <c:axId val="15603177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56031384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6" sqref="B6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105</v>
      </c>
      <c r="C1" s="110">
        <v>43859</v>
      </c>
      <c r="D1" s="105"/>
      <c r="E1" s="111" t="s">
        <v>106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104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0.57999999999999996</v>
      </c>
      <c r="D8" s="133"/>
      <c r="E8" s="134"/>
    </row>
    <row r="9" spans="2:5" ht="16.95" customHeight="1" x14ac:dyDescent="0.25">
      <c r="B9" s="15" t="s">
        <v>89</v>
      </c>
      <c r="C9" s="144" t="s">
        <v>107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4.3115438108483999E-3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1.05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71.900000000000006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7.7429500000000315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7.0200000000000014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1.1029843304843348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6.3645509786321517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1.5100000000000051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1.3690131022413932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1.51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0.99999999999999667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&gt;70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11.232993112143436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1.4507381698375155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0.2257937273715285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0.32756757880776216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18.34361156567503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55.404957742956427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2" sqref="H2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7.7429500000000315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7.0200000000000014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1.1029843304843348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6.3645509786321517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1.5100000000000051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1.3690131022413932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1.51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0.99999999999999667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 t="str">
        <f t="shared" si="0"/>
        <v>&gt;70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 t="str">
        <f t="shared" si="0"/>
        <v>&gt;10.0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11.232993112143436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1.4507381698375155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0.2257937273715285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0.32756757880776216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18.34361156567503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55.404957742956427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99.36</v>
      </c>
      <c r="F29" s="31"/>
      <c r="G29" s="32"/>
      <c r="H29" s="31"/>
      <c r="J29" s="33" t="s">
        <v>15</v>
      </c>
      <c r="K29" s="34">
        <f>LOOKUP("LBKF",B29:E51)</f>
        <v>99.18</v>
      </c>
      <c r="L29" s="35"/>
    </row>
    <row r="30" spans="2:12" ht="16.5" customHeight="1" x14ac:dyDescent="0.25">
      <c r="B30" s="119"/>
      <c r="C30" s="120">
        <v>6.129999999999999</v>
      </c>
      <c r="D30" s="121"/>
      <c r="E30" s="30">
        <v>99.25</v>
      </c>
      <c r="F30" s="31">
        <f t="shared" ref="F30:F38" si="2">IF(E30&gt;0,IF(E30&lt;K$29,K$29-E30,0),0)</f>
        <v>0</v>
      </c>
      <c r="G30" s="32">
        <f t="shared" ref="G30:G38" si="3">IF(E30&gt;0,IF(E30&lt;=K$29,C30-C29,0),0)</f>
        <v>0</v>
      </c>
      <c r="H30" s="31">
        <f t="shared" ref="H30:H38" si="4">IF(E30&lt;=K$29,G30*(F29+F30)/2,0)</f>
        <v>0</v>
      </c>
      <c r="J30" s="37" t="s">
        <v>71</v>
      </c>
      <c r="K30" s="11">
        <f>SUM(H29:H51)</f>
        <v>7.7429500000000315</v>
      </c>
      <c r="L30" s="35"/>
    </row>
    <row r="31" spans="2:12" ht="16.5" customHeight="1" x14ac:dyDescent="0.25">
      <c r="B31" s="119"/>
      <c r="C31" s="120">
        <v>9.41</v>
      </c>
      <c r="D31" s="121"/>
      <c r="E31" s="30">
        <v>99.39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LOOKUP("RBKF",B29:C51)-LOOKUP("LBKF",B29:C51)</f>
        <v>7.0200000000000014</v>
      </c>
      <c r="L31" s="35"/>
    </row>
    <row r="32" spans="2:12" ht="16.5" customHeight="1" x14ac:dyDescent="0.25">
      <c r="B32" s="119" t="s">
        <v>2</v>
      </c>
      <c r="C32" s="120">
        <v>9.9</v>
      </c>
      <c r="D32" s="121"/>
      <c r="E32" s="30">
        <v>99.18</v>
      </c>
      <c r="F32" s="31">
        <f t="shared" si="2"/>
        <v>0</v>
      </c>
      <c r="G32" s="32">
        <f t="shared" si="3"/>
        <v>0.49000000000000021</v>
      </c>
      <c r="H32" s="31">
        <f t="shared" si="4"/>
        <v>0</v>
      </c>
      <c r="J32" s="37" t="s">
        <v>73</v>
      </c>
      <c r="K32" s="11">
        <f>K30/K31</f>
        <v>1.1029843304843348</v>
      </c>
      <c r="L32" s="35"/>
    </row>
    <row r="33" spans="2:13" ht="16.5" customHeight="1" x14ac:dyDescent="0.25">
      <c r="B33" s="119"/>
      <c r="C33" s="120">
        <v>10.210000000000001</v>
      </c>
      <c r="D33" s="121"/>
      <c r="E33" s="30">
        <v>99.08</v>
      </c>
      <c r="F33" s="31">
        <f t="shared" si="2"/>
        <v>0.10000000000000853</v>
      </c>
      <c r="G33" s="32">
        <f t="shared" si="3"/>
        <v>0.3100000000000005</v>
      </c>
      <c r="H33" s="31">
        <f t="shared" si="4"/>
        <v>1.5500000000001346E-2</v>
      </c>
      <c r="J33" s="37" t="s">
        <v>74</v>
      </c>
      <c r="K33" s="38">
        <f>K31/K32</f>
        <v>6.3645509786321517</v>
      </c>
      <c r="L33" s="35"/>
    </row>
    <row r="34" spans="2:13" ht="16.5" customHeight="1" x14ac:dyDescent="0.25">
      <c r="B34" s="119"/>
      <c r="C34" s="120">
        <v>10.61</v>
      </c>
      <c r="D34" s="121"/>
      <c r="E34" s="30">
        <v>97.67</v>
      </c>
      <c r="F34" s="31">
        <f t="shared" si="2"/>
        <v>1.5100000000000051</v>
      </c>
      <c r="G34" s="32">
        <f t="shared" si="3"/>
        <v>0.39999999999999858</v>
      </c>
      <c r="H34" s="31">
        <f t="shared" si="4"/>
        <v>0.32200000000000156</v>
      </c>
      <c r="J34" s="37" t="s">
        <v>75</v>
      </c>
      <c r="K34" s="11">
        <f>MAX(F29:F51)</f>
        <v>1.5100000000000051</v>
      </c>
      <c r="L34" s="35"/>
    </row>
    <row r="35" spans="2:13" ht="16.5" customHeight="1" x14ac:dyDescent="0.25">
      <c r="B35" s="119"/>
      <c r="C35" s="120">
        <v>13.54</v>
      </c>
      <c r="D35" s="121"/>
      <c r="E35" s="30">
        <v>97.79</v>
      </c>
      <c r="F35" s="31">
        <f t="shared" si="2"/>
        <v>1.3900000000000006</v>
      </c>
      <c r="G35" s="32">
        <f t="shared" si="3"/>
        <v>2.9299999999999997</v>
      </c>
      <c r="H35" s="31">
        <f t="shared" si="4"/>
        <v>4.2485000000000079</v>
      </c>
      <c r="J35" s="37" t="s">
        <v>76</v>
      </c>
      <c r="K35" s="39">
        <f>K34/K32</f>
        <v>1.3690131022413932</v>
      </c>
      <c r="L35" s="35"/>
    </row>
    <row r="36" spans="2:13" ht="16.5" customHeight="1" x14ac:dyDescent="0.25">
      <c r="B36" s="119"/>
      <c r="C36" s="120">
        <v>16.21</v>
      </c>
      <c r="D36" s="121"/>
      <c r="E36" s="30">
        <v>98.41</v>
      </c>
      <c r="F36" s="31">
        <f t="shared" si="2"/>
        <v>0.77000000000001023</v>
      </c>
      <c r="G36" s="32">
        <f t="shared" si="3"/>
        <v>2.6700000000000017</v>
      </c>
      <c r="H36" s="31">
        <f t="shared" si="4"/>
        <v>2.8836000000000164</v>
      </c>
      <c r="J36" s="40" t="s">
        <v>25</v>
      </c>
      <c r="K36" s="41">
        <v>1.51</v>
      </c>
      <c r="L36" s="35"/>
    </row>
    <row r="37" spans="2:13" ht="16.5" customHeight="1" x14ac:dyDescent="0.25">
      <c r="B37" s="119" t="s">
        <v>3</v>
      </c>
      <c r="C37" s="120">
        <v>16.920000000000002</v>
      </c>
      <c r="D37" s="121"/>
      <c r="E37" s="30">
        <v>99.18</v>
      </c>
      <c r="F37" s="31">
        <f t="shared" si="2"/>
        <v>0</v>
      </c>
      <c r="G37" s="32">
        <f t="shared" si="3"/>
        <v>0.71000000000000085</v>
      </c>
      <c r="H37" s="31">
        <f t="shared" si="4"/>
        <v>0.27335000000000398</v>
      </c>
      <c r="J37" s="40" t="s">
        <v>77</v>
      </c>
      <c r="K37" s="42">
        <f>+K36/K34</f>
        <v>0.99999999999999667</v>
      </c>
      <c r="L37" s="35"/>
    </row>
    <row r="38" spans="2:13" ht="16.5" customHeight="1" x14ac:dyDescent="0.25">
      <c r="B38" s="119"/>
      <c r="C38" s="120">
        <v>20.61</v>
      </c>
      <c r="D38" s="121"/>
      <c r="E38" s="30">
        <v>99.43</v>
      </c>
      <c r="F38" s="31">
        <f t="shared" si="2"/>
        <v>0</v>
      </c>
      <c r="G38" s="32">
        <f t="shared" si="3"/>
        <v>0</v>
      </c>
      <c r="H38" s="31">
        <f t="shared" si="4"/>
        <v>0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44.43</v>
      </c>
      <c r="D39" s="121"/>
      <c r="E39" s="30">
        <v>99.95</v>
      </c>
      <c r="F39" s="31">
        <f t="shared" ref="F39" si="5">IF(E39&gt;0,IF(E39&lt;K$29,K$29-E39,0),0)</f>
        <v>0</v>
      </c>
      <c r="G39" s="32">
        <f t="shared" ref="G39" si="6">IF(E39&gt;0,IF(E39&lt;=K$29,C39-C38,0),0)</f>
        <v>0</v>
      </c>
      <c r="H39" s="31">
        <f t="shared" ref="H39" si="7">IF(E39&lt;=K$29,G39*(F38+F39)/2,0)</f>
        <v>0</v>
      </c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4.3115438108483999E-3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0.06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9.2259686609686717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0.8392560482843725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11.232993112143436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1.4507381698375155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0.2257937273715285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0.32756757880776216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18.34361156567503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55.404957742956427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2" sqref="E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68.476190476190482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71.900000000000006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0.31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4.3115438108483999E-3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4.52712100139082E-3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1.05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