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39" i="81" l="1"/>
  <c r="F30" i="81"/>
  <c r="G30" i="81"/>
  <c r="H30" i="81"/>
  <c r="F31" i="81"/>
  <c r="G31" i="81"/>
  <c r="H31" i="81" s="1"/>
  <c r="F32" i="81"/>
  <c r="G32" i="81"/>
  <c r="H32" i="81" s="1"/>
  <c r="F33" i="81"/>
  <c r="G33" i="81"/>
  <c r="H33" i="81"/>
  <c r="F34" i="81"/>
  <c r="G34" i="81"/>
  <c r="H34" i="81"/>
  <c r="F35" i="81"/>
  <c r="G35" i="81"/>
  <c r="H35" i="81" s="1"/>
  <c r="F36" i="81"/>
  <c r="G36" i="81"/>
  <c r="H36" i="81" s="1"/>
  <c r="F37" i="81"/>
  <c r="G37" i="81"/>
  <c r="H37" i="81"/>
  <c r="F38" i="81"/>
  <c r="G38" i="81"/>
  <c r="H38" i="81"/>
  <c r="F39" i="81"/>
  <c r="G39" i="81"/>
  <c r="H39" i="81" s="1"/>
  <c r="K29" i="81" l="1"/>
  <c r="K31" i="81"/>
  <c r="G7" i="81" s="1"/>
  <c r="C15" i="73" s="1"/>
  <c r="K40" i="81"/>
  <c r="G12" i="81"/>
  <c r="C20" i="73" s="1"/>
  <c r="G14" i="81"/>
  <c r="C22" i="73" s="1"/>
  <c r="L30" i="70"/>
  <c r="L23" i="70"/>
  <c r="M30" i="70"/>
  <c r="N30" i="70"/>
  <c r="U8" i="70"/>
  <c r="D41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 s="1"/>
  <c r="H9" i="84"/>
  <c r="C37" i="73" s="1"/>
  <c r="C38" i="73" s="1"/>
  <c r="J9" i="84"/>
  <c r="E37" i="73" s="1"/>
  <c r="J8" i="84"/>
  <c r="E35" i="73"/>
  <c r="I8" i="84"/>
  <c r="D35" i="73" s="1"/>
  <c r="H8" i="84"/>
  <c r="C35" i="73"/>
  <c r="J7" i="84"/>
  <c r="E33" i="73" s="1"/>
  <c r="I7" i="84"/>
  <c r="D33" i="73" s="1"/>
  <c r="H7" i="84"/>
  <c r="C33" i="73" s="1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D23" i="73"/>
  <c r="E23" i="73"/>
  <c r="C42" i="73"/>
  <c r="E42" i="73"/>
  <c r="C44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36" i="73" l="1"/>
  <c r="D48" i="73"/>
  <c r="C48" i="73"/>
  <c r="F40" i="81"/>
  <c r="G40" i="81"/>
  <c r="E44" i="73"/>
  <c r="D38" i="73"/>
  <c r="D34" i="73"/>
  <c r="D46" i="73"/>
  <c r="C34" i="73"/>
  <c r="D36" i="73"/>
  <c r="D42" i="73"/>
  <c r="E38" i="73"/>
  <c r="E34" i="73"/>
  <c r="E46" i="73"/>
  <c r="E36" i="73"/>
  <c r="C46" i="73"/>
  <c r="G15" i="81"/>
  <c r="C23" i="73" s="1"/>
  <c r="H40" i="81" l="1"/>
  <c r="K34" i="81"/>
  <c r="K37" i="81" s="1"/>
  <c r="K30" i="81" l="1"/>
  <c r="G6" i="81" s="1"/>
  <c r="C14" i="73" s="1"/>
  <c r="G10" i="81"/>
  <c r="C18" i="73" s="1"/>
  <c r="G13" i="81"/>
  <c r="C21" i="73" s="1"/>
  <c r="K32" i="81" l="1"/>
  <c r="K33" i="81" s="1"/>
  <c r="G9" i="81" s="1"/>
  <c r="C17" i="73" s="1"/>
  <c r="G8" i="81" l="1"/>
  <c r="C16" i="73" s="1"/>
  <c r="K35" i="81"/>
  <c r="G11" i="81" s="1"/>
  <c r="C19" i="73" s="1"/>
  <c r="K42" i="81"/>
  <c r="K43" i="81" s="1"/>
  <c r="K46" i="81" s="1"/>
  <c r="K44" i="81" l="1"/>
  <c r="K45" i="81" s="1"/>
  <c r="G19" i="81" s="1"/>
  <c r="C26" i="73" s="1"/>
  <c r="K48" i="81"/>
  <c r="G22" i="81" s="1"/>
  <c r="C29" i="73" s="1"/>
  <c r="G20" i="81"/>
  <c r="C27" i="73" s="1"/>
  <c r="K49" i="81"/>
  <c r="G23" i="81" s="1"/>
  <c r="C30" i="73" s="1"/>
  <c r="G18" i="81" l="1"/>
  <c r="C25" i="73" s="1"/>
  <c r="K47" i="81"/>
  <c r="G21" i="81" s="1"/>
  <c r="C28" i="73" s="1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<sst xmlns="http://schemas.openxmlformats.org/spreadsheetml/2006/main" count="170" uniqueCount="109">
  <si>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</si>
  <si>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</si>
  <si>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</si>
  <si>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</si>
  <si>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</si>
  <si>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</si>
  <si>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</si>
  <si>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</si>
  <si>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</si>
  <si>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</si>
  <si>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</si>
  <si>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</si>
  <si>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</si>
  <si>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</si>
  <si>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</si>
  <si>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</si>
  <si>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</si>
  <si>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</si>
  <si>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</si>
  <si>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</si>
  <si>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</si>
  <si>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</si>
  <si>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</si>
  <si>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</si>
  <si>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</si>
  <si>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</si>
  <si>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</si>
  <si>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</si>
  <si>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</si>
  <si>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</si>
  <si>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</si>
  <si>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</si>
  <si>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</si>
  <si>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</si>
  <si>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</si>
  <si>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</si>
  <si>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</si>
  <si>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</si>
  <si>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</si>
  <si>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</si>
  <si>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</si>
  <si>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</si>
  <si>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</si>
  <si>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</si>
  <si>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</si>
  <si>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</si>
  <si>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</si>
  <si>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</si>
  <si>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</si>
  <si>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</si>
  <si>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</si>
  <si>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</si>
  <si>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</si>
  <si>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</si>
  <si>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</si>
  <si>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</si>
  <si>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</si>
  <si>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</si>
  <si>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</si>
  <si>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</si>
  <si>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</si>
  <si>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</si>
  <si>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</si>
  <si>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</si>
  <si>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</si>
  <si>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</si>
  <si>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</si>
  <si>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</si>
  <si>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</si>
  <si>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</si>
  <si>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</si>
  <si>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</si>
  <si>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</si>
  <si>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</si>
  <si>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</si>
  <si>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</si>
  <si>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</si>
  <si>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</si>
  <si>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</si>
  <si>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</si>
  <si>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</si>
  <si>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</si>
  <si>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</si>
  <si>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</si>
  <si>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</si>
  <si>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</si>
  <si>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</si>
  <si>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</si>
  <si>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</si>
  <si>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</si>
  <si>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</si>
  <si>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</si>
  <si>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</si>
  <si>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</si>
  <si>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</si>
  <si>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</si>
  <si>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</si>
  <si>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</si>
  <si>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</si>
  <si>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</si>
  <si>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</si>
  <si>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</si>
  <si>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</si>
  <si>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</si>
  <si>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UT Cane Gully Branch</t>
  </si>
  <si>
    <t>UT Cane Gully Branch, Francis Marion NF</t>
  </si>
  <si>
    <t>33.222307, -79.871977</t>
  </si>
  <si>
    <t>sand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</si>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</sst>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16.93</c:v>
                </c:pt>
                <c:pt idx="2">
                  <c:v>18.5</c:v>
                </c:pt>
                <c:pt idx="3">
                  <c:v>20.83</c:v>
                </c:pt>
                <c:pt idx="4">
                  <c:v>22.04</c:v>
                </c:pt>
                <c:pt idx="5">
                  <c:v>22.33</c:v>
                </c:pt>
                <c:pt idx="6">
                  <c:v>22.69</c:v>
                </c:pt>
                <c:pt idx="7">
                  <c:v>23.94</c:v>
                </c:pt>
                <c:pt idx="8">
                  <c:v>25.57</c:v>
                </c:pt>
                <c:pt idx="9">
                  <c:v>26.68</c:v>
                </c:pt>
                <c:pt idx="10">
                  <c:v>27.68</c:v>
                </c:pt>
                <c:pt idx="11">
                  <c:v>28.150000000000002</c:v>
                </c:pt>
                <c:pt idx="12">
                  <c:v>29.919999999999998</c:v>
                </c:pt>
                <c:pt idx="13">
                  <c:v>45.519999999999996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99.86</c:v>
                </c:pt>
                <c:pt idx="1">
                  <c:v>99.25</c:v>
                </c:pt>
                <c:pt idx="2">
                  <c:v>99.17</c:v>
                </c:pt>
                <c:pt idx="3">
                  <c:v>99.06</c:v>
                </c:pt>
                <c:pt idx="4">
                  <c:v>98.98</c:v>
                </c:pt>
                <c:pt idx="5">
                  <c:v>98.79</c:v>
                </c:pt>
                <c:pt idx="6">
                  <c:v>98.27</c:v>
                </c:pt>
                <c:pt idx="7">
                  <c:v>97.91</c:v>
                </c:pt>
                <c:pt idx="8">
                  <c:v>97.96</c:v>
                </c:pt>
                <c:pt idx="9">
                  <c:v>98.35</c:v>
                </c:pt>
                <c:pt idx="10">
                  <c:v>98.96</c:v>
                </c:pt>
                <c:pt idx="11">
                  <c:v>99.17</c:v>
                </c:pt>
                <c:pt idx="12">
                  <c:v>99.06</c:v>
                </c:pt>
                <c:pt idx="13">
                  <c:v>99.77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149144"/>
        <c:axId val="328315720"/>
      </c:scatterChart>
      <c:valAx>
        <c:axId val="32714914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8315720"/>
        <c:crosses val="autoZero"/>
        <c:crossBetween val="midCat"/>
      </c:valAx>
      <c:valAx>
        <c:axId val="3283157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7149144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313760"/>
        <c:axId val="32832003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28313760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28320032"/>
        <c:crosses val="autoZero"/>
        <c:crossBetween val="midCat"/>
        <c:minorUnit val="25"/>
      </c:valAx>
      <c:valAx>
        <c:axId val="32832003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28313760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6" sqref="B6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105</v>
      </c>
      <c r="C1" s="110">
        <v>43838</v>
      </c>
      <c r="D1" s="105"/>
      <c r="E1" s="111" t="s">
        <v>106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104</v>
      </c>
      <c r="D6" s="127"/>
      <c r="E6" s="128"/>
    </row>
    <row r="7" spans="2:5" ht="16.95" customHeight="1" x14ac:dyDescent="0.25">
      <c r="B7" s="15" t="s">
        <v>59</v>
      </c>
      <c r="C7" s="129" t="s">
        <v>108</v>
      </c>
      <c r="D7" s="130"/>
      <c r="E7" s="131"/>
    </row>
    <row r="8" spans="2:5" ht="16.95" customHeight="1" x14ac:dyDescent="0.25">
      <c r="B8" s="15" t="s">
        <v>21</v>
      </c>
      <c r="C8" s="132">
        <v>1.27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6.4474532559638947E-3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1.22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155.1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5.6767500000000322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9.6500000000000021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0.58826424870466643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16.404192539745367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1.2600000000000051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2.1418945699563983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1.26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0.99999999999999589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>
        <f>'Cross-section'!G14</f>
        <v>70.099999999999994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>
        <f>'Cross-section'!G15</f>
        <v>7.2642487046632098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7.0084151920435112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1.2345823212301883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0.21095184938034425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0.26043742387578644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17.137848908117014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51.763077906433715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32</v>
      </c>
      <c r="D33" s="13">
        <f>'Planform Geometry'!I7</f>
        <v>60</v>
      </c>
      <c r="E33" s="13">
        <f>'Planform Geometry'!J7</f>
        <v>60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#DIV/0!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12</v>
      </c>
      <c r="D35" s="13">
        <f>+'Planform Geometry'!I8</f>
        <v>16</v>
      </c>
      <c r="E35" s="13">
        <f>+'Planform Geometry'!J8</f>
        <v>21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#DIV/0!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19</v>
      </c>
      <c r="D37" s="13">
        <f>+'Planform Geometry'!I9</f>
        <v>31</v>
      </c>
      <c r="E37" s="13">
        <f>+'Planform Geometry'!J9</f>
        <v>32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#DIV/0!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G3" sqref="G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5.6767500000000322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9.6500000000000021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0.58826424870466643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16.404192539745367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1.2600000000000051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2.1418945699563983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1.26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0.99999999999999589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>
        <f t="shared" si="0"/>
        <v>70.099999999999994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>
        <f t="shared" si="0"/>
        <v>7.2642487046632098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7.0084151920435112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1.2345823212301883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0.21095184938034425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0.26043742387578644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17.137848908117014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51.763077906433715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4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99.86</v>
      </c>
      <c r="F29" s="31"/>
      <c r="G29" s="32"/>
      <c r="H29" s="31"/>
      <c r="J29" s="33" t="s">
        <v>15</v>
      </c>
      <c r="K29" s="34">
        <f>LOOKUP("LBKF",B29:E51)</f>
        <v>99.17</v>
      </c>
      <c r="L29" s="35"/>
    </row>
    <row r="30" spans="2:12" ht="16.5" customHeight="1" x14ac:dyDescent="0.25">
      <c r="B30" s="119"/>
      <c r="C30" s="120">
        <v>16.93</v>
      </c>
      <c r="D30" s="121"/>
      <c r="E30" s="30">
        <v>99.25</v>
      </c>
      <c r="F30" s="31">
        <f t="shared" ref="F30:F39" si="2">IF(E30&gt;0,IF(E30&lt;K$29,K$29-E30,0),0)</f>
        <v>0</v>
      </c>
      <c r="G30" s="32">
        <f t="shared" ref="G30:G39" si="3">IF(E30&gt;0,IF(E30&lt;=K$29,C30-C29,0),0)</f>
        <v>0</v>
      </c>
      <c r="H30" s="31">
        <f t="shared" ref="H30:H39" si="4">IF(E30&lt;=K$29,G30*(F29+F30)/2,0)</f>
        <v>0</v>
      </c>
      <c r="J30" s="37" t="s">
        <v>71</v>
      </c>
      <c r="K30" s="11">
        <f>SUM(H29:H51)</f>
        <v>5.6767500000000322</v>
      </c>
      <c r="L30" s="35"/>
    </row>
    <row r="31" spans="2:12" ht="16.5" customHeight="1" x14ac:dyDescent="0.25">
      <c r="B31" s="119" t="s">
        <v>2</v>
      </c>
      <c r="C31" s="120">
        <v>18.5</v>
      </c>
      <c r="D31" s="121"/>
      <c r="E31" s="30">
        <v>99.17</v>
      </c>
      <c r="F31" s="31">
        <f t="shared" si="2"/>
        <v>0</v>
      </c>
      <c r="G31" s="32">
        <f t="shared" si="3"/>
        <v>1.5700000000000003</v>
      </c>
      <c r="H31" s="31">
        <f t="shared" si="4"/>
        <v>0</v>
      </c>
      <c r="J31" s="37" t="s">
        <v>72</v>
      </c>
      <c r="K31" s="11">
        <f>LOOKUP("RBKF",B29:C51)-LOOKUP("LBKF",B29:C51)</f>
        <v>9.6500000000000021</v>
      </c>
      <c r="L31" s="35"/>
    </row>
    <row r="32" spans="2:12" ht="16.5" customHeight="1" x14ac:dyDescent="0.25">
      <c r="B32" s="119"/>
      <c r="C32" s="120">
        <v>20.83</v>
      </c>
      <c r="D32" s="121"/>
      <c r="E32" s="30">
        <v>99.06</v>
      </c>
      <c r="F32" s="31">
        <f t="shared" si="2"/>
        <v>0.10999999999999943</v>
      </c>
      <c r="G32" s="32">
        <f t="shared" si="3"/>
        <v>2.3299999999999983</v>
      </c>
      <c r="H32" s="31">
        <f t="shared" si="4"/>
        <v>0.12814999999999924</v>
      </c>
      <c r="J32" s="37" t="s">
        <v>73</v>
      </c>
      <c r="K32" s="11">
        <f>K30/K31</f>
        <v>0.58826424870466643</v>
      </c>
      <c r="L32" s="35"/>
    </row>
    <row r="33" spans="2:13" ht="16.5" customHeight="1" x14ac:dyDescent="0.25">
      <c r="B33" s="119"/>
      <c r="C33" s="120">
        <v>22.04</v>
      </c>
      <c r="D33" s="121"/>
      <c r="E33" s="30">
        <v>98.98</v>
      </c>
      <c r="F33" s="31">
        <f t="shared" si="2"/>
        <v>0.18999999999999773</v>
      </c>
      <c r="G33" s="32">
        <f t="shared" si="3"/>
        <v>1.2100000000000009</v>
      </c>
      <c r="H33" s="31">
        <f t="shared" si="4"/>
        <v>0.18149999999999841</v>
      </c>
      <c r="J33" s="37" t="s">
        <v>74</v>
      </c>
      <c r="K33" s="38">
        <f>K31/K32</f>
        <v>16.404192539745367</v>
      </c>
      <c r="L33" s="35"/>
    </row>
    <row r="34" spans="2:13" ht="16.5" customHeight="1" x14ac:dyDescent="0.25">
      <c r="B34" s="119"/>
      <c r="C34" s="120">
        <v>22.33</v>
      </c>
      <c r="D34" s="121"/>
      <c r="E34" s="30">
        <v>98.79</v>
      </c>
      <c r="F34" s="31">
        <f t="shared" si="2"/>
        <v>0.37999999999999545</v>
      </c>
      <c r="G34" s="32">
        <f t="shared" si="3"/>
        <v>0.28999999999999915</v>
      </c>
      <c r="H34" s="31">
        <f t="shared" si="4"/>
        <v>8.2649999999998766E-2</v>
      </c>
      <c r="J34" s="37" t="s">
        <v>75</v>
      </c>
      <c r="K34" s="11">
        <f>MAX(F29:F51)</f>
        <v>1.2600000000000051</v>
      </c>
      <c r="L34" s="35"/>
    </row>
    <row r="35" spans="2:13" ht="16.5" customHeight="1" x14ac:dyDescent="0.25">
      <c r="B35" s="119"/>
      <c r="C35" s="120">
        <v>22.69</v>
      </c>
      <c r="D35" s="121"/>
      <c r="E35" s="30">
        <v>98.27</v>
      </c>
      <c r="F35" s="31">
        <f t="shared" si="2"/>
        <v>0.90000000000000568</v>
      </c>
      <c r="G35" s="32">
        <f t="shared" si="3"/>
        <v>0.36000000000000298</v>
      </c>
      <c r="H35" s="31">
        <f t="shared" si="4"/>
        <v>0.2304000000000021</v>
      </c>
      <c r="J35" s="37" t="s">
        <v>76</v>
      </c>
      <c r="K35" s="39">
        <f>K34/K32</f>
        <v>2.1418945699563983</v>
      </c>
      <c r="L35" s="35"/>
    </row>
    <row r="36" spans="2:13" ht="16.5" customHeight="1" x14ac:dyDescent="0.25">
      <c r="B36" s="119"/>
      <c r="C36" s="120">
        <v>23.94</v>
      </c>
      <c r="D36" s="121"/>
      <c r="E36" s="30">
        <v>97.91</v>
      </c>
      <c r="F36" s="31">
        <f t="shared" si="2"/>
        <v>1.2600000000000051</v>
      </c>
      <c r="G36" s="32">
        <f t="shared" si="3"/>
        <v>1.25</v>
      </c>
      <c r="H36" s="31">
        <f t="shared" si="4"/>
        <v>1.3500000000000068</v>
      </c>
      <c r="J36" s="40" t="s">
        <v>25</v>
      </c>
      <c r="K36" s="41">
        <v>1.26</v>
      </c>
      <c r="L36" s="35"/>
    </row>
    <row r="37" spans="2:13" ht="16.5" customHeight="1" x14ac:dyDescent="0.25">
      <c r="B37" s="119"/>
      <c r="C37" s="120">
        <v>25.57</v>
      </c>
      <c r="D37" s="121"/>
      <c r="E37" s="30">
        <v>97.96</v>
      </c>
      <c r="F37" s="31">
        <f t="shared" si="2"/>
        <v>1.210000000000008</v>
      </c>
      <c r="G37" s="32">
        <f t="shared" si="3"/>
        <v>1.629999999999999</v>
      </c>
      <c r="H37" s="31">
        <f t="shared" si="4"/>
        <v>2.0130500000000096</v>
      </c>
      <c r="J37" s="40" t="s">
        <v>77</v>
      </c>
      <c r="K37" s="42">
        <f>+K36/K34</f>
        <v>0.99999999999999589</v>
      </c>
      <c r="L37" s="35"/>
    </row>
    <row r="38" spans="2:13" ht="16.5" customHeight="1" x14ac:dyDescent="0.25">
      <c r="B38" s="119"/>
      <c r="C38" s="120">
        <v>26.68</v>
      </c>
      <c r="D38" s="121"/>
      <c r="E38" s="30">
        <v>98.35</v>
      </c>
      <c r="F38" s="31">
        <f t="shared" si="2"/>
        <v>0.82000000000000739</v>
      </c>
      <c r="G38" s="32">
        <f t="shared" si="3"/>
        <v>1.1099999999999994</v>
      </c>
      <c r="H38" s="31">
        <f t="shared" si="4"/>
        <v>1.1266500000000079</v>
      </c>
      <c r="J38" s="43" t="s">
        <v>78</v>
      </c>
      <c r="K38" s="44">
        <v>70.099999999999994</v>
      </c>
      <c r="L38" s="35"/>
    </row>
    <row r="39" spans="2:13" ht="16.5" customHeight="1" x14ac:dyDescent="0.25">
      <c r="B39" s="119"/>
      <c r="C39" s="120">
        <v>27.68</v>
      </c>
      <c r="D39" s="121"/>
      <c r="E39" s="30">
        <v>98.96</v>
      </c>
      <c r="F39" s="31">
        <f t="shared" si="2"/>
        <v>0.21000000000000796</v>
      </c>
      <c r="G39" s="32">
        <f t="shared" si="3"/>
        <v>1</v>
      </c>
      <c r="H39" s="31">
        <f t="shared" si="4"/>
        <v>0.51500000000000767</v>
      </c>
      <c r="J39" s="37" t="s">
        <v>79</v>
      </c>
      <c r="K39" s="11">
        <f>K38/K31</f>
        <v>7.2642487046632098</v>
      </c>
      <c r="L39" s="35"/>
    </row>
    <row r="40" spans="2:13" ht="16.5" customHeight="1" x14ac:dyDescent="0.25">
      <c r="B40" s="119" t="s">
        <v>3</v>
      </c>
      <c r="C40" s="120">
        <v>28.150000000000002</v>
      </c>
      <c r="D40" s="121"/>
      <c r="E40" s="30">
        <v>99.17</v>
      </c>
      <c r="F40" s="31">
        <f t="shared" ref="F40" si="5">IF(E40&gt;0,IF(E40&lt;K$29,K$29-E40,0),0)</f>
        <v>0</v>
      </c>
      <c r="G40" s="32">
        <f t="shared" ref="G40" si="6">IF(E40&gt;0,IF(E40&lt;=K$29,C40-C39,0),0)</f>
        <v>0.47000000000000242</v>
      </c>
      <c r="H40" s="31">
        <f t="shared" ref="H40" si="7">IF(E40&lt;=K$29,G40*(F39+F40)/2,0)</f>
        <v>4.9350000000002121E-2</v>
      </c>
      <c r="J40" s="37" t="s">
        <v>8</v>
      </c>
      <c r="K40" s="108">
        <f>+'Longitudinal Profile'!$H$9</f>
        <v>6.4474532559638947E-3</v>
      </c>
      <c r="L40" s="45"/>
    </row>
    <row r="41" spans="2:13" ht="16.5" customHeight="1" x14ac:dyDescent="0.25">
      <c r="B41" s="119"/>
      <c r="C41" s="120">
        <v>29.919999999999998</v>
      </c>
      <c r="D41" s="121"/>
      <c r="E41" s="30">
        <v>99.06</v>
      </c>
      <c r="F41" s="31"/>
      <c r="G41" s="32"/>
      <c r="H41" s="31"/>
      <c r="J41" s="37" t="s">
        <v>10</v>
      </c>
      <c r="K41" s="46">
        <v>6.3E-2</v>
      </c>
      <c r="L41" s="45"/>
    </row>
    <row r="42" spans="2:13" ht="16.5" customHeight="1" x14ac:dyDescent="0.25">
      <c r="B42" s="119"/>
      <c r="C42" s="120">
        <v>45.519999999999996</v>
      </c>
      <c r="D42" s="121"/>
      <c r="E42" s="30">
        <v>99.77</v>
      </c>
      <c r="F42" s="31"/>
      <c r="G42" s="32"/>
      <c r="H42" s="31"/>
      <c r="J42" s="37" t="s">
        <v>27</v>
      </c>
      <c r="K42" s="14">
        <f>K31+2*K32</f>
        <v>10.826528497409335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0.5243370487001825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7.0084151920435112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1.2345823212301883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0.21095184938034425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0.26043742387578644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17.137848908117014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51.763077906433715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2" sqref="E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127.1311475409836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155.1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1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6.4474532559638947E-3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7.8658929722759518E-3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1.22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I8" sqref="I8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>
        <v>32</v>
      </c>
      <c r="D7" s="102">
        <v>60</v>
      </c>
      <c r="E7" s="102">
        <v>60</v>
      </c>
      <c r="F7" s="102"/>
      <c r="G7" s="102"/>
      <c r="H7" s="13">
        <f>MIN(C7:G7)</f>
        <v>32</v>
      </c>
      <c r="I7" s="13">
        <f>MEDIAN(C7:G7)</f>
        <v>60</v>
      </c>
      <c r="J7" s="13">
        <f>MAX(C7:G7)</f>
        <v>60</v>
      </c>
    </row>
    <row r="8" spans="2:10" ht="16.5" customHeight="1" x14ac:dyDescent="0.25">
      <c r="B8" s="40" t="s">
        <v>26</v>
      </c>
      <c r="C8" s="102">
        <v>21</v>
      </c>
      <c r="D8" s="102">
        <v>12</v>
      </c>
      <c r="E8" s="102">
        <v>16</v>
      </c>
      <c r="F8" s="102"/>
      <c r="G8" s="102"/>
      <c r="H8" s="13">
        <f>MIN(C8:G8)</f>
        <v>12</v>
      </c>
      <c r="I8" s="13">
        <f>MEDIAN(C8:G8)</f>
        <v>16</v>
      </c>
      <c r="J8" s="13">
        <f>MAX(C8:G8)</f>
        <v>21</v>
      </c>
    </row>
    <row r="9" spans="2:10" ht="16.5" customHeight="1" x14ac:dyDescent="0.25">
      <c r="B9" s="40" t="s">
        <v>88</v>
      </c>
      <c r="C9" s="102">
        <v>31</v>
      </c>
      <c r="D9" s="102">
        <v>19</v>
      </c>
      <c r="E9" s="102">
        <v>32</v>
      </c>
      <c r="F9" s="102"/>
      <c r="G9" s="102"/>
      <c r="H9" s="13">
        <f>MIN(C9:G9)</f>
        <v>19</v>
      </c>
      <c r="I9" s="13">
        <f>MEDIAN(C9:G9)</f>
        <v>31</v>
      </c>
      <c r="J9" s="13">
        <f>MAX(C9:G9)</f>
        <v>32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