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5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81" l="1"/>
  <c r="G31" i="81"/>
  <c r="H31" i="81" s="1"/>
  <c r="F32" i="81"/>
  <c r="G32" i="81"/>
  <c r="H32" i="81" s="1"/>
  <c r="F33" i="81"/>
  <c r="G33" i="81"/>
  <c r="H33" i="81" s="1"/>
  <c r="F34" i="81"/>
  <c r="G34" i="81"/>
  <c r="H34" i="81"/>
  <c r="F35" i="81"/>
  <c r="G35" i="81"/>
  <c r="H35" i="81" s="1"/>
  <c r="F36" i="81"/>
  <c r="G36" i="81"/>
  <c r="H36" i="81" s="1"/>
  <c r="F37" i="81"/>
  <c r="G37" i="81"/>
  <c r="H37" i="81" s="1"/>
  <c r="F38" i="81"/>
  <c r="G38" i="81"/>
  <c r="H38" i="81"/>
  <c r="F39" i="81"/>
  <c r="G39" i="81"/>
  <c r="H39" i="81"/>
  <c r="F40" i="81"/>
  <c r="G40" i="81"/>
  <c r="H40" i="81"/>
  <c r="F41" i="81"/>
  <c r="G41" i="81"/>
  <c r="H41" i="81"/>
  <c r="H6" i="70" l="1"/>
  <c r="H10" i="70"/>
  <c r="H9" i="70"/>
  <c r="K29" i="81" l="1"/>
  <c r="K31" i="81"/>
  <c r="K39" i="81" s="1"/>
  <c r="G15" i="81" s="1"/>
  <c r="C23" i="73" s="1"/>
  <c r="K40" i="81"/>
  <c r="G12" i="81"/>
  <c r="C20" i="73" s="1"/>
  <c r="G14" i="81"/>
  <c r="L30" i="70"/>
  <c r="L23" i="70"/>
  <c r="M30" i="70"/>
  <c r="N30" i="70"/>
  <c r="U8" i="70"/>
  <c r="D41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/>
  <c r="H9" i="84"/>
  <c r="C37" i="73"/>
  <c r="J9" i="84"/>
  <c r="E37" i="73"/>
  <c r="J8" i="84"/>
  <c r="E35" i="73"/>
  <c r="I8" i="84"/>
  <c r="D35" i="73"/>
  <c r="H8" i="84"/>
  <c r="C35" i="73"/>
  <c r="J7" i="84"/>
  <c r="E33" i="73"/>
  <c r="I7" i="84"/>
  <c r="D33" i="73"/>
  <c r="H7" i="84"/>
  <c r="C33" i="73"/>
  <c r="E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E48" i="73" s="1"/>
  <c r="D15" i="73"/>
  <c r="C36" i="73"/>
  <c r="D23" i="73"/>
  <c r="E23" i="73"/>
  <c r="D34" i="73"/>
  <c r="C46" i="73"/>
  <c r="C42" i="73"/>
  <c r="E42" i="73"/>
  <c r="E38" i="73"/>
  <c r="E36" i="73"/>
  <c r="C34" i="73"/>
  <c r="D38" i="73"/>
  <c r="C38" i="73"/>
  <c r="E46" i="73"/>
  <c r="D42" i="73"/>
  <c r="C44" i="73"/>
  <c r="D46" i="73"/>
  <c r="E34" i="73"/>
  <c r="E44" i="73"/>
  <c r="D36" i="73"/>
  <c r="D44" i="73"/>
  <c r="E18" i="73"/>
  <c r="D1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F30" i="81" l="1"/>
  <c r="G30" i="81"/>
  <c r="H30" i="81"/>
  <c r="D48" i="73"/>
  <c r="C48" i="73"/>
  <c r="G7" i="81"/>
  <c r="C15" i="73" s="1"/>
  <c r="K34" i="81" l="1"/>
  <c r="K30" i="81" l="1"/>
  <c r="G6" i="81" s="1"/>
  <c r="C14" i="73" s="1"/>
  <c r="G10" i="81"/>
  <c r="C18" i="73" s="1"/>
  <c r="K37" i="81"/>
  <c r="G13" i="81" s="1"/>
  <c r="C21" i="73" s="1"/>
  <c r="K32" i="81" l="1"/>
  <c r="G8" i="81" s="1"/>
  <c r="C16" i="73" s="1"/>
  <c r="K35" i="81" l="1"/>
  <c r="G11" i="81" s="1"/>
  <c r="C19" i="73" s="1"/>
  <c r="K42" i="81"/>
  <c r="K43" i="81" s="1"/>
  <c r="K44" i="81" s="1"/>
  <c r="G18" i="81" s="1"/>
  <c r="C25" i="73" s="1"/>
  <c r="K33" i="81"/>
  <c r="G9" i="81" s="1"/>
  <c r="C17" i="73" s="1"/>
  <c r="K46" i="81" l="1"/>
  <c r="K48" i="81" s="1"/>
  <c r="G22" i="81" s="1"/>
  <c r="C29" i="73" s="1"/>
  <c r="K45" i="81"/>
  <c r="G19" i="81" s="1"/>
  <c r="C26" i="73" s="1"/>
  <c r="K47" i="81" l="1"/>
  <c r="G21" i="81" s="1"/>
  <c r="C28" i="73" s="1"/>
  <c r="G20" i="81"/>
  <c r="C27" i="73" s="1"/>
  <c r="K49" i="81"/>
  <c r="G23" i="81" s="1"/>
  <c r="C30" i="73" s="1"/>
</calcChain>
</file>

<file path=xl/sharedStrings.xml><?xml version="1.0" encoding="utf-8"?>
<sst xmlns="http://schemas.openxmlformats.org/spreadsheetml/2006/main" count="170" uniqueCount="109">
  <si>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</si>
  <si>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</si>
  <si>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</si>
  <si>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</si>
  <si>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</si>
  <si>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</si>
  <si>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</si>
  <si>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</si>
  <si>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</si>
  <si>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</si>
  <si>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</si>
  <si>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</si>
  <si>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</si>
  <si>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</si>
  <si>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</si>
  <si>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</si>
  <si>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</si>
  <si>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</si>
  <si>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</si>
  <si>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</si>
  <si>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</si>
  <si>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</si>
  <si>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</si>
  <si>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</si>
  <si>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</si>
  <si>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</si>
  <si>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</si>
  <si>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</si>
  <si>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</si>
  <si>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</si>
  <si>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</si>
  <si>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</si>
  <si>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</si>
  <si>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</si>
  <si>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</si>
  <si>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</si>
  <si>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</si>
  <si>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</si>
  <si>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</si>
  <si>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</si>
  <si>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</si>
  <si>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</si>
  <si>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</si>
  <si>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</si>
  <si>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</si>
  <si>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</si>
  <si>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</si>
  <si>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</si>
  <si>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</si>
  <si>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</si>
  <si>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</si>
  <si>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</si>
  <si>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</si>
  <si>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</si>
  <si>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</si>
  <si>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</si>
  <si>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</si>
  <si>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</si>
  <si>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</si>
  <si>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</si>
  <si>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</si>
  <si>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</si>
  <si>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</si>
  <si>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</si>
  <si>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</si>
  <si>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</si>
  <si>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</si>
  <si>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</si>
  <si>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</si>
  <si>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</si>
  <si>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</si>
  <si>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</si>
  <si>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</si>
  <si>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</si>
  <si>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</si>
  <si>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</si>
  <si>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</si>
  <si>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</si>
  <si>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</si>
  <si>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</si>
  <si>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</si>
  <si>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</si>
  <si>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</si>
  <si>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</si>
  <si>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</si>
  <si>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</si>
  <si>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</si>
  <si>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</si>
  <si>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</si>
  <si>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</si>
  <si>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</si>
  <si>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</si>
  <si>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</si>
  <si>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</si>
  <si>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</si>
  <si>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</si>
  <si>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</si>
  <si>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</si>
  <si>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</si>
  <si>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</si>
  <si>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</si>
  <si>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</si>
  <si>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</si>
  <si>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</si>
  <si>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Little Fork Creek, USGS Gage</t>
  </si>
  <si>
    <t>34.638271, -80.406705</t>
  </si>
  <si>
    <t>Little Fork Creek</t>
  </si>
  <si>
    <t>gravel</t>
  </si>
  <si>
    <t>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</si>
</sst>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4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4.1300000000000008</c:v>
                </c:pt>
                <c:pt idx="2">
                  <c:v>7.3800000000000008</c:v>
                </c:pt>
                <c:pt idx="3">
                  <c:v>12.21</c:v>
                </c:pt>
                <c:pt idx="4">
                  <c:v>14.780000000000001</c:v>
                </c:pt>
                <c:pt idx="5">
                  <c:v>15.260000000000002</c:v>
                </c:pt>
                <c:pt idx="6">
                  <c:v>17.899999999999999</c:v>
                </c:pt>
                <c:pt idx="7">
                  <c:v>29.11</c:v>
                </c:pt>
                <c:pt idx="8">
                  <c:v>36.660000000000004</c:v>
                </c:pt>
                <c:pt idx="9">
                  <c:v>38.299999999999997</c:v>
                </c:pt>
                <c:pt idx="10">
                  <c:v>38.71</c:v>
                </c:pt>
                <c:pt idx="11">
                  <c:v>40.19</c:v>
                </c:pt>
                <c:pt idx="12">
                  <c:v>59.48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99.03</c:v>
                </c:pt>
                <c:pt idx="1">
                  <c:v>97.93</c:v>
                </c:pt>
                <c:pt idx="2">
                  <c:v>97.31</c:v>
                </c:pt>
                <c:pt idx="3">
                  <c:v>95.85</c:v>
                </c:pt>
                <c:pt idx="4">
                  <c:v>94.67</c:v>
                </c:pt>
                <c:pt idx="5">
                  <c:v>93.77</c:v>
                </c:pt>
                <c:pt idx="6">
                  <c:v>93.51</c:v>
                </c:pt>
                <c:pt idx="7">
                  <c:v>92.67</c:v>
                </c:pt>
                <c:pt idx="8">
                  <c:v>93.15</c:v>
                </c:pt>
                <c:pt idx="9">
                  <c:v>97.31</c:v>
                </c:pt>
                <c:pt idx="10">
                  <c:v>98.28</c:v>
                </c:pt>
                <c:pt idx="11">
                  <c:v>99.2</c:v>
                </c:pt>
                <c:pt idx="12">
                  <c:v>100.14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549664"/>
        <c:axId val="374546920"/>
      </c:scatterChart>
      <c:valAx>
        <c:axId val="37454966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74546920"/>
        <c:crosses val="autoZero"/>
        <c:crossBetween val="midCat"/>
      </c:valAx>
      <c:valAx>
        <c:axId val="37454692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74549664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548488"/>
        <c:axId val="374548880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374548488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74548880"/>
        <c:crosses val="autoZero"/>
        <c:crossBetween val="midCat"/>
        <c:minorUnit val="25"/>
      </c:valAx>
      <c:valAx>
        <c:axId val="37454888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374548488"/>
        <c:crosses val="autoZero"/>
        <c:crossBetween val="midCat"/>
      </c:valAx>
    </c:plotArea>
    <c:legend>
      <c:legendPos val="b"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:a16="http://schemas.microsoft.com/office/drawing/2014/main" xmlns="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2" sqref="B2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104</v>
      </c>
      <c r="C1" s="110">
        <v>43857</v>
      </c>
      <c r="D1" s="105"/>
      <c r="E1" s="111" t="s">
        <v>105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33" t="s">
        <v>50</v>
      </c>
      <c r="D5" s="133"/>
      <c r="E5" s="133"/>
    </row>
    <row r="6" spans="2:5" ht="16.95" customHeight="1" thickTop="1" x14ac:dyDescent="0.25">
      <c r="B6" s="15" t="s">
        <v>60</v>
      </c>
      <c r="C6" s="134" t="s">
        <v>106</v>
      </c>
      <c r="D6" s="135"/>
      <c r="E6" s="136"/>
    </row>
    <row r="7" spans="2:5" ht="16.95" customHeight="1" x14ac:dyDescent="0.25">
      <c r="B7" s="15" t="s">
        <v>59</v>
      </c>
      <c r="C7" s="137" t="s">
        <v>108</v>
      </c>
      <c r="D7" s="138"/>
      <c r="E7" s="139"/>
    </row>
    <row r="8" spans="2:5" ht="16.95" customHeight="1" x14ac:dyDescent="0.25">
      <c r="B8" s="15" t="s">
        <v>21</v>
      </c>
      <c r="C8" s="140">
        <v>14.7</v>
      </c>
      <c r="D8" s="141"/>
      <c r="E8" s="142"/>
    </row>
    <row r="9" spans="2:5" ht="16.95" customHeight="1" x14ac:dyDescent="0.25">
      <c r="B9" s="15" t="s">
        <v>89</v>
      </c>
      <c r="C9" s="140" t="s">
        <v>107</v>
      </c>
      <c r="D9" s="141"/>
      <c r="E9" s="142"/>
    </row>
    <row r="10" spans="2:5" ht="16.95" customHeight="1" x14ac:dyDescent="0.25">
      <c r="B10" s="15" t="s">
        <v>52</v>
      </c>
      <c r="C10" s="146">
        <f>'Longitudinal Profile'!H9</f>
        <v>1.6079632465543644E-3</v>
      </c>
      <c r="D10" s="147"/>
      <c r="E10" s="148"/>
    </row>
    <row r="11" spans="2:5" ht="16.95" customHeight="1" x14ac:dyDescent="0.25">
      <c r="B11" s="15" t="s">
        <v>53</v>
      </c>
      <c r="C11" s="152">
        <f>'Longitudinal Profile'!H11</f>
        <v>1.08</v>
      </c>
      <c r="D11" s="153"/>
      <c r="E11" s="154"/>
    </row>
    <row r="12" spans="2:5" ht="16.95" customHeight="1" thickBot="1" x14ac:dyDescent="0.3">
      <c r="B12" s="15" t="s">
        <v>23</v>
      </c>
      <c r="C12" s="149">
        <f>'Longitudinal Profile'!H7</f>
        <v>130.6</v>
      </c>
      <c r="D12" s="150"/>
      <c r="E12" s="151"/>
    </row>
    <row r="13" spans="2:5" ht="16.95" customHeight="1" thickTop="1" x14ac:dyDescent="0.25">
      <c r="B13" s="116" t="s">
        <v>17</v>
      </c>
      <c r="C13" s="143" t="s">
        <v>64</v>
      </c>
      <c r="D13" s="144"/>
      <c r="E13" s="145"/>
    </row>
    <row r="14" spans="2:5" ht="16.95" customHeight="1" x14ac:dyDescent="0.25">
      <c r="B14" s="114" t="s">
        <v>71</v>
      </c>
      <c r="C14" s="130">
        <f>'Cross-section'!G6</f>
        <v>103.90379999999999</v>
      </c>
      <c r="D14" s="131"/>
      <c r="E14" s="132"/>
    </row>
    <row r="15" spans="2:5" ht="16.95" customHeight="1" x14ac:dyDescent="0.25">
      <c r="B15" s="40" t="s">
        <v>72</v>
      </c>
      <c r="C15" s="130">
        <f>'Cross-section'!G7</f>
        <v>30.919999999999995</v>
      </c>
      <c r="D15" s="131">
        <f>'Cross-section'!H7</f>
        <v>0</v>
      </c>
      <c r="E15" s="132">
        <f>'Cross-section'!I7</f>
        <v>0</v>
      </c>
    </row>
    <row r="16" spans="2:5" ht="16.95" customHeight="1" x14ac:dyDescent="0.25">
      <c r="B16" s="40" t="s">
        <v>73</v>
      </c>
      <c r="C16" s="130">
        <f>'Cross-section'!G8</f>
        <v>3.3604075032341529</v>
      </c>
      <c r="D16" s="131">
        <f>'Cross-section'!H8</f>
        <v>0</v>
      </c>
      <c r="E16" s="132">
        <f>'Cross-section'!I8</f>
        <v>0</v>
      </c>
    </row>
    <row r="17" spans="2:5" ht="16.95" customHeight="1" x14ac:dyDescent="0.25">
      <c r="B17" s="40" t="s">
        <v>74</v>
      </c>
      <c r="C17" s="130">
        <f>'Cross-section'!G9</f>
        <v>9.2012650162939149</v>
      </c>
      <c r="D17" s="131">
        <f>'Cross-section'!H9</f>
        <v>0</v>
      </c>
      <c r="E17" s="132">
        <f>'Cross-section'!I9</f>
        <v>0</v>
      </c>
    </row>
    <row r="18" spans="2:5" ht="16.95" customHeight="1" x14ac:dyDescent="0.25">
      <c r="B18" s="40" t="s">
        <v>75</v>
      </c>
      <c r="C18" s="130">
        <f>'Cross-section'!G10</f>
        <v>4.6400000000000006</v>
      </c>
      <c r="D18" s="131">
        <f>'Cross-section'!H10</f>
        <v>0</v>
      </c>
      <c r="E18" s="132">
        <f>'Cross-section'!I10</f>
        <v>0</v>
      </c>
    </row>
    <row r="19" spans="2:5" ht="16.95" customHeight="1" x14ac:dyDescent="0.25">
      <c r="B19" s="40" t="s">
        <v>76</v>
      </c>
      <c r="C19" s="130">
        <f>'Cross-section'!G11</f>
        <v>1.3807849183571728</v>
      </c>
      <c r="D19" s="131">
        <f>'Cross-section'!H11</f>
        <v>0</v>
      </c>
      <c r="E19" s="132">
        <f>'Cross-section'!I11</f>
        <v>0</v>
      </c>
    </row>
    <row r="20" spans="2:5" ht="16.95" customHeight="1" x14ac:dyDescent="0.25">
      <c r="B20" s="40" t="s">
        <v>25</v>
      </c>
      <c r="C20" s="130">
        <f>'Cross-section'!G12</f>
        <v>6.36</v>
      </c>
      <c r="D20" s="131">
        <f>'Cross-section'!H12</f>
        <v>0</v>
      </c>
      <c r="E20" s="132">
        <f>'Cross-section'!I12</f>
        <v>0</v>
      </c>
    </row>
    <row r="21" spans="2:5" ht="16.95" customHeight="1" x14ac:dyDescent="0.25">
      <c r="B21" s="40" t="s">
        <v>77</v>
      </c>
      <c r="C21" s="130">
        <f>'Cross-section'!G13</f>
        <v>1.3706896551724137</v>
      </c>
      <c r="D21" s="131">
        <f>'Cross-section'!H13</f>
        <v>0</v>
      </c>
      <c r="E21" s="132">
        <f>'Cross-section'!I13</f>
        <v>0</v>
      </c>
    </row>
    <row r="22" spans="2:5" ht="16.95" customHeight="1" x14ac:dyDescent="0.25">
      <c r="B22" s="40" t="s">
        <v>78</v>
      </c>
      <c r="C22" s="130">
        <f>'Cross-section'!G14</f>
        <v>153</v>
      </c>
      <c r="D22" s="131">
        <f>'Cross-section'!H14</f>
        <v>0</v>
      </c>
      <c r="E22" s="132">
        <f>'Cross-section'!I14</f>
        <v>0</v>
      </c>
    </row>
    <row r="23" spans="2:5" ht="16.95" customHeight="1" thickBot="1" x14ac:dyDescent="0.3">
      <c r="B23" s="115" t="s">
        <v>79</v>
      </c>
      <c r="C23" s="130">
        <f>'Cross-section'!G15</f>
        <v>4.9482535575679183</v>
      </c>
      <c r="D23" s="131">
        <f>'Cross-section'!H15</f>
        <v>0</v>
      </c>
      <c r="E23" s="132">
        <f>'Cross-section'!I15</f>
        <v>0</v>
      </c>
    </row>
    <row r="24" spans="2:5" ht="16.95" customHeight="1" thickTop="1" x14ac:dyDescent="0.25">
      <c r="B24" s="116" t="s">
        <v>17</v>
      </c>
      <c r="C24" s="127" t="s">
        <v>54</v>
      </c>
      <c r="D24" s="128"/>
      <c r="E24" s="129"/>
    </row>
    <row r="25" spans="2:5" ht="16.95" customHeight="1" x14ac:dyDescent="0.25">
      <c r="B25" s="40" t="s">
        <v>80</v>
      </c>
      <c r="C25" s="130">
        <f>'Cross-section'!G18</f>
        <v>260.00787365637166</v>
      </c>
      <c r="D25" s="131">
        <f>'Cross-section'!H18</f>
        <v>0</v>
      </c>
      <c r="E25" s="132">
        <f>'Cross-section'!I18</f>
        <v>0</v>
      </c>
    </row>
    <row r="26" spans="2:5" ht="16.95" customHeight="1" x14ac:dyDescent="0.25">
      <c r="B26" s="40" t="s">
        <v>81</v>
      </c>
      <c r="C26" s="130">
        <f>'Cross-section'!G19</f>
        <v>2.5023904193722624</v>
      </c>
      <c r="D26" s="131">
        <f>'Cross-section'!H19</f>
        <v>0</v>
      </c>
      <c r="E26" s="132">
        <f>'Cross-section'!I19</f>
        <v>0</v>
      </c>
    </row>
    <row r="27" spans="2:5" ht="16.95" customHeight="1" x14ac:dyDescent="0.25">
      <c r="B27" s="40" t="s">
        <v>51</v>
      </c>
      <c r="C27" s="130">
        <f>'Cross-section'!G20</f>
        <v>0.27697024819027427</v>
      </c>
      <c r="D27" s="131">
        <f>'Cross-section'!H20</f>
        <v>0</v>
      </c>
      <c r="E27" s="132">
        <f>'Cross-section'!I20</f>
        <v>0</v>
      </c>
    </row>
    <row r="28" spans="2:5" ht="16.95" customHeight="1" x14ac:dyDescent="0.25">
      <c r="B28" s="40" t="s">
        <v>82</v>
      </c>
      <c r="C28" s="130">
        <f>'Cross-section'!G21</f>
        <v>0.69308769552250005</v>
      </c>
      <c r="D28" s="131">
        <f>'Cross-section'!H21</f>
        <v>0</v>
      </c>
      <c r="E28" s="132">
        <f>'Cross-section'!I21</f>
        <v>0</v>
      </c>
    </row>
    <row r="29" spans="2:5" ht="16.95" customHeight="1" x14ac:dyDescent="0.25">
      <c r="B29" s="15" t="s">
        <v>66</v>
      </c>
      <c r="C29" s="130">
        <f>'Cross-section'!G22</f>
        <v>22.501221389959845</v>
      </c>
      <c r="D29" s="131">
        <f>'Cross-section'!H22</f>
        <v>0</v>
      </c>
      <c r="E29" s="132">
        <f>'Cross-section'!I22</f>
        <v>0</v>
      </c>
    </row>
    <row r="30" spans="2:5" ht="16.95" customHeight="1" thickBot="1" x14ac:dyDescent="0.3">
      <c r="B30" s="15" t="s">
        <v>67</v>
      </c>
      <c r="C30" s="130">
        <f>'Cross-section'!G23</f>
        <v>67.962582821391962</v>
      </c>
      <c r="D30" s="131">
        <f>'Cross-section'!H23</f>
        <v>0</v>
      </c>
      <c r="E30" s="132">
        <f>'Cross-section'!I23</f>
        <v>0</v>
      </c>
    </row>
    <row r="31" spans="2:5" ht="16.95" customHeight="1" thickTop="1" x14ac:dyDescent="0.25">
      <c r="B31" s="125" t="s">
        <v>17</v>
      </c>
      <c r="C31" s="122" t="s">
        <v>57</v>
      </c>
      <c r="D31" s="123"/>
      <c r="E31" s="124"/>
    </row>
    <row r="32" spans="2:5" ht="16.95" customHeight="1" thickBot="1" x14ac:dyDescent="0.3">
      <c r="B32" s="126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25" t="s">
        <v>17</v>
      </c>
      <c r="C39" s="122" t="s">
        <v>58</v>
      </c>
      <c r="D39" s="123"/>
      <c r="E39" s="124"/>
    </row>
    <row r="40" spans="2:5" ht="16.95" customHeight="1" thickBot="1" x14ac:dyDescent="0.3">
      <c r="B40" s="126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J25" sqref="J25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58" t="s">
        <v>17</v>
      </c>
      <c r="C5" s="159"/>
      <c r="D5" s="159"/>
      <c r="E5" s="159"/>
      <c r="F5" s="160"/>
      <c r="G5" s="158" t="s">
        <v>64</v>
      </c>
      <c r="H5" s="159"/>
      <c r="I5" s="160"/>
      <c r="K5" s="5"/>
      <c r="L5" s="5"/>
    </row>
    <row r="6" spans="2:12" ht="16.5" customHeight="1" x14ac:dyDescent="0.25">
      <c r="B6" s="155" t="s">
        <v>71</v>
      </c>
      <c r="C6" s="156"/>
      <c r="D6" s="156"/>
      <c r="E6" s="156"/>
      <c r="F6" s="157"/>
      <c r="G6" s="161">
        <f>K30</f>
        <v>103.90379999999999</v>
      </c>
      <c r="H6" s="162"/>
      <c r="I6" s="163"/>
      <c r="K6" s="5"/>
      <c r="L6" s="5"/>
    </row>
    <row r="7" spans="2:12" ht="16.5" customHeight="1" x14ac:dyDescent="0.25">
      <c r="B7" s="155" t="s">
        <v>72</v>
      </c>
      <c r="C7" s="156"/>
      <c r="D7" s="156"/>
      <c r="E7" s="156"/>
      <c r="F7" s="157"/>
      <c r="G7" s="161">
        <f t="shared" ref="G7:G15" si="0">K31</f>
        <v>30.919999999999995</v>
      </c>
      <c r="H7" s="162"/>
      <c r="I7" s="163"/>
      <c r="J7" s="12"/>
      <c r="K7" s="5"/>
      <c r="L7" s="5"/>
    </row>
    <row r="8" spans="2:12" ht="16.5" customHeight="1" x14ac:dyDescent="0.25">
      <c r="B8" s="155" t="s">
        <v>73</v>
      </c>
      <c r="C8" s="156"/>
      <c r="D8" s="156"/>
      <c r="E8" s="156"/>
      <c r="F8" s="157"/>
      <c r="G8" s="161">
        <f t="shared" si="0"/>
        <v>3.3604075032341529</v>
      </c>
      <c r="H8" s="162"/>
      <c r="I8" s="163"/>
      <c r="J8" s="12"/>
      <c r="K8" s="5"/>
      <c r="L8" s="5"/>
    </row>
    <row r="9" spans="2:12" ht="16.5" customHeight="1" x14ac:dyDescent="0.25">
      <c r="B9" s="155" t="s">
        <v>74</v>
      </c>
      <c r="C9" s="156"/>
      <c r="D9" s="156"/>
      <c r="E9" s="156"/>
      <c r="F9" s="157"/>
      <c r="G9" s="161">
        <f t="shared" si="0"/>
        <v>9.2012650162939149</v>
      </c>
      <c r="H9" s="162"/>
      <c r="I9" s="163"/>
      <c r="J9" s="12"/>
      <c r="K9" s="5"/>
      <c r="L9" s="5"/>
    </row>
    <row r="10" spans="2:12" ht="16.5" customHeight="1" x14ac:dyDescent="0.25">
      <c r="B10" s="155" t="s">
        <v>75</v>
      </c>
      <c r="C10" s="156"/>
      <c r="D10" s="156"/>
      <c r="E10" s="156"/>
      <c r="F10" s="157"/>
      <c r="G10" s="161">
        <f t="shared" si="0"/>
        <v>4.6400000000000006</v>
      </c>
      <c r="H10" s="162"/>
      <c r="I10" s="163"/>
      <c r="J10" s="12"/>
      <c r="K10" s="5"/>
      <c r="L10" s="5"/>
    </row>
    <row r="11" spans="2:12" ht="16.5" customHeight="1" x14ac:dyDescent="0.25">
      <c r="B11" s="155" t="s">
        <v>76</v>
      </c>
      <c r="C11" s="156"/>
      <c r="D11" s="156"/>
      <c r="E11" s="156"/>
      <c r="F11" s="157"/>
      <c r="G11" s="161">
        <f t="shared" si="0"/>
        <v>1.3807849183571728</v>
      </c>
      <c r="H11" s="162"/>
      <c r="I11" s="163"/>
      <c r="J11" s="12"/>
      <c r="K11" s="5"/>
      <c r="L11" s="5"/>
    </row>
    <row r="12" spans="2:12" ht="16.5" customHeight="1" x14ac:dyDescent="0.25">
      <c r="B12" s="167" t="s">
        <v>25</v>
      </c>
      <c r="C12" s="168"/>
      <c r="D12" s="168"/>
      <c r="E12" s="168"/>
      <c r="F12" s="169"/>
      <c r="G12" s="161">
        <f t="shared" si="0"/>
        <v>6.36</v>
      </c>
      <c r="H12" s="162"/>
      <c r="I12" s="163"/>
      <c r="J12" s="12"/>
      <c r="K12" s="5"/>
      <c r="L12" s="5"/>
    </row>
    <row r="13" spans="2:12" ht="16.5" customHeight="1" x14ac:dyDescent="0.25">
      <c r="B13" s="167" t="s">
        <v>77</v>
      </c>
      <c r="C13" s="168"/>
      <c r="D13" s="168"/>
      <c r="E13" s="168"/>
      <c r="F13" s="169"/>
      <c r="G13" s="161">
        <f t="shared" si="0"/>
        <v>1.3706896551724137</v>
      </c>
      <c r="H13" s="162"/>
      <c r="I13" s="163"/>
      <c r="J13" s="12"/>
      <c r="K13" s="5"/>
      <c r="L13" s="5"/>
    </row>
    <row r="14" spans="2:12" ht="16.5" customHeight="1" x14ac:dyDescent="0.25">
      <c r="B14" s="164" t="s">
        <v>78</v>
      </c>
      <c r="C14" s="165"/>
      <c r="D14" s="165"/>
      <c r="E14" s="165"/>
      <c r="F14" s="166"/>
      <c r="G14" s="161">
        <f t="shared" si="0"/>
        <v>153</v>
      </c>
      <c r="H14" s="162"/>
      <c r="I14" s="163"/>
      <c r="J14" s="12"/>
      <c r="K14" s="5"/>
      <c r="L14" s="5"/>
    </row>
    <row r="15" spans="2:12" ht="16.5" customHeight="1" x14ac:dyDescent="0.25">
      <c r="B15" s="155" t="s">
        <v>79</v>
      </c>
      <c r="C15" s="156"/>
      <c r="D15" s="156"/>
      <c r="E15" s="156"/>
      <c r="F15" s="157"/>
      <c r="G15" s="161">
        <f t="shared" si="0"/>
        <v>4.9482535575679183</v>
      </c>
      <c r="H15" s="162"/>
      <c r="I15" s="163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58" t="s">
        <v>17</v>
      </c>
      <c r="C17" s="159"/>
      <c r="D17" s="159"/>
      <c r="E17" s="159"/>
      <c r="F17" s="160"/>
      <c r="G17" s="158" t="s">
        <v>54</v>
      </c>
      <c r="H17" s="159"/>
      <c r="I17" s="160"/>
      <c r="K17" s="5"/>
      <c r="L17" s="5"/>
    </row>
    <row r="18" spans="2:12" ht="16.5" customHeight="1" x14ac:dyDescent="0.25">
      <c r="B18" s="155" t="s">
        <v>80</v>
      </c>
      <c r="C18" s="156"/>
      <c r="D18" s="156"/>
      <c r="E18" s="156"/>
      <c r="F18" s="157"/>
      <c r="G18" s="170">
        <f>K44</f>
        <v>260.00787365637166</v>
      </c>
      <c r="H18" s="171"/>
      <c r="I18" s="172"/>
      <c r="K18" s="5"/>
      <c r="L18" s="5"/>
    </row>
    <row r="19" spans="2:12" ht="16.5" customHeight="1" x14ac:dyDescent="0.25">
      <c r="B19" s="155" t="s">
        <v>81</v>
      </c>
      <c r="C19" s="156"/>
      <c r="D19" s="156"/>
      <c r="E19" s="156"/>
      <c r="F19" s="157"/>
      <c r="G19" s="130">
        <f t="shared" ref="G19:G23" si="1">K45</f>
        <v>2.5023904193722624</v>
      </c>
      <c r="H19" s="131"/>
      <c r="I19" s="132"/>
      <c r="K19" s="5"/>
      <c r="L19" s="5"/>
    </row>
    <row r="20" spans="2:12" ht="16.5" customHeight="1" x14ac:dyDescent="0.25">
      <c r="B20" s="155" t="s">
        <v>82</v>
      </c>
      <c r="C20" s="156"/>
      <c r="D20" s="156"/>
      <c r="E20" s="156"/>
      <c r="F20" s="157"/>
      <c r="G20" s="130">
        <f t="shared" si="1"/>
        <v>0.27697024819027427</v>
      </c>
      <c r="H20" s="131"/>
      <c r="I20" s="132"/>
      <c r="J20" s="2"/>
      <c r="K20" s="5"/>
      <c r="L20" s="5"/>
    </row>
    <row r="21" spans="2:12" ht="16.5" customHeight="1" x14ac:dyDescent="0.25">
      <c r="B21" s="155" t="s">
        <v>49</v>
      </c>
      <c r="C21" s="156"/>
      <c r="D21" s="156"/>
      <c r="E21" s="156"/>
      <c r="F21" s="157"/>
      <c r="G21" s="130">
        <f t="shared" si="1"/>
        <v>0.69308769552250005</v>
      </c>
      <c r="H21" s="131"/>
      <c r="I21" s="132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70">
        <f t="shared" si="1"/>
        <v>22.501221389959845</v>
      </c>
      <c r="H22" s="171"/>
      <c r="I22" s="172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70">
        <f t="shared" si="1"/>
        <v>67.962582821391962</v>
      </c>
      <c r="H23" s="171"/>
      <c r="I23" s="172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99.03</v>
      </c>
      <c r="F29" s="31"/>
      <c r="G29" s="32"/>
      <c r="H29" s="31"/>
      <c r="J29" s="33" t="s">
        <v>15</v>
      </c>
      <c r="K29" s="34">
        <f>LOOKUP("LBKF",B29:E51)</f>
        <v>97.31</v>
      </c>
      <c r="L29" s="35"/>
    </row>
    <row r="30" spans="2:12" ht="16.5" customHeight="1" x14ac:dyDescent="0.25">
      <c r="B30" s="119"/>
      <c r="C30" s="120">
        <v>4.1300000000000008</v>
      </c>
      <c r="D30" s="121"/>
      <c r="E30" s="30">
        <v>97.93</v>
      </c>
      <c r="F30" s="31">
        <f t="shared" ref="F30:F40" si="2">IF(E30&gt;0,IF(E30&lt;K$29,K$29-E30,0),0)</f>
        <v>0</v>
      </c>
      <c r="G30" s="32">
        <f t="shared" ref="G30:G40" si="3">IF(E30&gt;0,IF(E30&lt;=K$29,C30-C29,0),0)</f>
        <v>0</v>
      </c>
      <c r="H30" s="31">
        <f t="shared" ref="H30:H40" si="4">IF(E30&lt;=K$29,G30*(F29+F30)/2,0)</f>
        <v>0</v>
      </c>
      <c r="J30" s="37" t="s">
        <v>71</v>
      </c>
      <c r="K30" s="11">
        <f>SUM(H29:H51)</f>
        <v>103.90379999999999</v>
      </c>
      <c r="L30" s="35"/>
    </row>
    <row r="31" spans="2:12" ht="16.5" customHeight="1" x14ac:dyDescent="0.25">
      <c r="B31" s="119" t="s">
        <v>2</v>
      </c>
      <c r="C31" s="120">
        <v>7.3800000000000008</v>
      </c>
      <c r="D31" s="121"/>
      <c r="E31" s="30">
        <v>97.31</v>
      </c>
      <c r="F31" s="31">
        <f t="shared" ref="F31:F41" si="5">IF(E31&gt;0,IF(E31&lt;K$29,K$29-E31,0),0)</f>
        <v>0</v>
      </c>
      <c r="G31" s="32">
        <f t="shared" ref="G31:G41" si="6">IF(E31&gt;0,IF(E31&lt;=K$29,C31-C30,0),0)</f>
        <v>3.25</v>
      </c>
      <c r="H31" s="31">
        <f t="shared" ref="H31:H41" si="7">IF(E31&lt;=K$29,G31*(F30+F31)/2,0)</f>
        <v>0</v>
      </c>
      <c r="J31" s="37" t="s">
        <v>72</v>
      </c>
      <c r="K31" s="11">
        <f>LOOKUP("RBKF",B29:C51)-LOOKUP("LBKF",B29:C51)</f>
        <v>30.919999999999995</v>
      </c>
      <c r="L31" s="35"/>
    </row>
    <row r="32" spans="2:12" ht="16.5" customHeight="1" x14ac:dyDescent="0.25">
      <c r="B32" s="119"/>
      <c r="C32" s="120">
        <v>12.21</v>
      </c>
      <c r="D32" s="121"/>
      <c r="E32" s="30">
        <v>95.85</v>
      </c>
      <c r="F32" s="31">
        <f t="shared" si="5"/>
        <v>1.460000000000008</v>
      </c>
      <c r="G32" s="32">
        <f t="shared" si="6"/>
        <v>4.83</v>
      </c>
      <c r="H32" s="31">
        <f t="shared" si="7"/>
        <v>3.5259000000000191</v>
      </c>
      <c r="J32" s="37" t="s">
        <v>73</v>
      </c>
      <c r="K32" s="11">
        <f>K30/K31</f>
        <v>3.3604075032341529</v>
      </c>
      <c r="L32" s="35"/>
    </row>
    <row r="33" spans="2:13" ht="16.5" customHeight="1" x14ac:dyDescent="0.25">
      <c r="B33" s="119"/>
      <c r="C33" s="120">
        <v>14.780000000000001</v>
      </c>
      <c r="D33" s="121"/>
      <c r="E33" s="30">
        <v>94.67</v>
      </c>
      <c r="F33" s="31">
        <f t="shared" si="5"/>
        <v>2.6400000000000006</v>
      </c>
      <c r="G33" s="32">
        <f t="shared" si="6"/>
        <v>2.5700000000000003</v>
      </c>
      <c r="H33" s="31">
        <f t="shared" si="7"/>
        <v>5.268500000000012</v>
      </c>
      <c r="J33" s="37" t="s">
        <v>74</v>
      </c>
      <c r="K33" s="38">
        <f>K31/K32</f>
        <v>9.2012650162939149</v>
      </c>
      <c r="L33" s="35"/>
    </row>
    <row r="34" spans="2:13" ht="16.5" customHeight="1" x14ac:dyDescent="0.25">
      <c r="B34" s="119"/>
      <c r="C34" s="120">
        <v>15.260000000000002</v>
      </c>
      <c r="D34" s="121"/>
      <c r="E34" s="30">
        <v>93.77</v>
      </c>
      <c r="F34" s="31">
        <f t="shared" si="5"/>
        <v>3.5400000000000063</v>
      </c>
      <c r="G34" s="32">
        <f t="shared" si="6"/>
        <v>0.48000000000000043</v>
      </c>
      <c r="H34" s="31">
        <f t="shared" si="7"/>
        <v>1.483200000000003</v>
      </c>
      <c r="J34" s="37" t="s">
        <v>75</v>
      </c>
      <c r="K34" s="11">
        <f>MAX(F29:F51)</f>
        <v>4.6400000000000006</v>
      </c>
      <c r="L34" s="35"/>
    </row>
    <row r="35" spans="2:13" ht="16.5" customHeight="1" x14ac:dyDescent="0.25">
      <c r="B35" s="119"/>
      <c r="C35" s="120">
        <v>17.899999999999999</v>
      </c>
      <c r="D35" s="121"/>
      <c r="E35" s="30">
        <v>93.51</v>
      </c>
      <c r="F35" s="31">
        <f t="shared" si="5"/>
        <v>3.7999999999999972</v>
      </c>
      <c r="G35" s="32">
        <f t="shared" si="6"/>
        <v>2.639999999999997</v>
      </c>
      <c r="H35" s="31">
        <f t="shared" si="7"/>
        <v>9.6887999999999934</v>
      </c>
      <c r="J35" s="37" t="s">
        <v>76</v>
      </c>
      <c r="K35" s="39">
        <f>K34/K32</f>
        <v>1.3807849183571728</v>
      </c>
      <c r="L35" s="35"/>
    </row>
    <row r="36" spans="2:13" ht="16.5" customHeight="1" x14ac:dyDescent="0.25">
      <c r="B36" s="119"/>
      <c r="C36" s="120">
        <v>29.11</v>
      </c>
      <c r="D36" s="121"/>
      <c r="E36" s="30">
        <v>92.67</v>
      </c>
      <c r="F36" s="31">
        <f t="shared" si="5"/>
        <v>4.6400000000000006</v>
      </c>
      <c r="G36" s="32">
        <f t="shared" si="6"/>
        <v>11.21</v>
      </c>
      <c r="H36" s="31">
        <f t="shared" si="7"/>
        <v>47.30619999999999</v>
      </c>
      <c r="J36" s="40" t="s">
        <v>25</v>
      </c>
      <c r="K36" s="41">
        <v>6.36</v>
      </c>
      <c r="L36" s="35"/>
    </row>
    <row r="37" spans="2:13" ht="16.5" customHeight="1" x14ac:dyDescent="0.25">
      <c r="B37" s="119"/>
      <c r="C37" s="120">
        <v>36.660000000000004</v>
      </c>
      <c r="D37" s="121"/>
      <c r="E37" s="30">
        <v>93.15</v>
      </c>
      <c r="F37" s="31">
        <f t="shared" si="5"/>
        <v>4.1599999999999966</v>
      </c>
      <c r="G37" s="32">
        <f t="shared" si="6"/>
        <v>7.5500000000000043</v>
      </c>
      <c r="H37" s="31">
        <f t="shared" si="7"/>
        <v>33.220000000000006</v>
      </c>
      <c r="J37" s="40" t="s">
        <v>77</v>
      </c>
      <c r="K37" s="42">
        <f>+K36/K34</f>
        <v>1.3706896551724137</v>
      </c>
      <c r="L37" s="35"/>
    </row>
    <row r="38" spans="2:13" ht="16.5" customHeight="1" x14ac:dyDescent="0.25">
      <c r="B38" s="119" t="s">
        <v>3</v>
      </c>
      <c r="C38" s="120">
        <v>38.299999999999997</v>
      </c>
      <c r="D38" s="121"/>
      <c r="E38" s="30">
        <v>97.31</v>
      </c>
      <c r="F38" s="31">
        <f t="shared" si="5"/>
        <v>0</v>
      </c>
      <c r="G38" s="32">
        <f t="shared" si="6"/>
        <v>1.6399999999999935</v>
      </c>
      <c r="H38" s="31">
        <f t="shared" si="7"/>
        <v>3.4111999999999836</v>
      </c>
      <c r="J38" s="43" t="s">
        <v>78</v>
      </c>
      <c r="K38" s="44">
        <v>153</v>
      </c>
      <c r="L38" s="35"/>
    </row>
    <row r="39" spans="2:13" ht="16.5" customHeight="1" x14ac:dyDescent="0.25">
      <c r="B39" s="119"/>
      <c r="C39" s="120">
        <v>38.71</v>
      </c>
      <c r="D39" s="121"/>
      <c r="E39" s="30">
        <v>98.28</v>
      </c>
      <c r="F39" s="31">
        <f t="shared" si="5"/>
        <v>0</v>
      </c>
      <c r="G39" s="32">
        <f t="shared" si="6"/>
        <v>0</v>
      </c>
      <c r="H39" s="31">
        <f t="shared" si="7"/>
        <v>0</v>
      </c>
      <c r="J39" s="37" t="s">
        <v>79</v>
      </c>
      <c r="K39" s="11">
        <f>K38/K31</f>
        <v>4.9482535575679183</v>
      </c>
      <c r="L39" s="35"/>
    </row>
    <row r="40" spans="2:13" ht="16.5" customHeight="1" x14ac:dyDescent="0.25">
      <c r="B40" s="119"/>
      <c r="C40" s="120">
        <v>40.19</v>
      </c>
      <c r="D40" s="121"/>
      <c r="E40" s="30">
        <v>99.2</v>
      </c>
      <c r="F40" s="31">
        <f t="shared" si="5"/>
        <v>0</v>
      </c>
      <c r="G40" s="32">
        <f t="shared" si="6"/>
        <v>0</v>
      </c>
      <c r="H40" s="31">
        <f t="shared" si="7"/>
        <v>0</v>
      </c>
      <c r="J40" s="37" t="s">
        <v>8</v>
      </c>
      <c r="K40" s="108">
        <f>+'Longitudinal Profile'!$H$9</f>
        <v>1.6079632465543644E-3</v>
      </c>
      <c r="L40" s="45"/>
    </row>
    <row r="41" spans="2:13" ht="16.5" customHeight="1" x14ac:dyDescent="0.25">
      <c r="B41" s="119"/>
      <c r="C41" s="120">
        <v>59.48</v>
      </c>
      <c r="D41" s="121"/>
      <c r="E41" s="30">
        <v>100.14</v>
      </c>
      <c r="F41" s="31">
        <f t="shared" si="5"/>
        <v>0</v>
      </c>
      <c r="G41" s="32">
        <f t="shared" si="6"/>
        <v>0</v>
      </c>
      <c r="H41" s="31">
        <f t="shared" si="7"/>
        <v>0</v>
      </c>
      <c r="J41" s="37" t="s">
        <v>10</v>
      </c>
      <c r="K41" s="46">
        <v>4.7E-2</v>
      </c>
      <c r="L41" s="45"/>
    </row>
    <row r="42" spans="2:13" ht="16.5" customHeight="1" x14ac:dyDescent="0.25">
      <c r="B42" s="119"/>
      <c r="C42" s="120"/>
      <c r="D42" s="121"/>
      <c r="E42" s="30"/>
      <c r="F42" s="31"/>
      <c r="G42" s="32"/>
      <c r="H42" s="31"/>
      <c r="J42" s="37" t="s">
        <v>27</v>
      </c>
      <c r="K42" s="14">
        <f>K31+2*K32</f>
        <v>37.640815006468301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2.7604025040941562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260.00787365637166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2.5023904193722624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0.27697024819027427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0.69308769552250005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22.501221389959845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67.962582821391962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G23:I23"/>
    <mergeCell ref="G18:I18"/>
    <mergeCell ref="G19:I19"/>
    <mergeCell ref="G20:I20"/>
    <mergeCell ref="G21:I21"/>
    <mergeCell ref="G22:I22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B18:F18"/>
    <mergeCell ref="B19:F19"/>
    <mergeCell ref="B20:F20"/>
    <mergeCell ref="B21:F21"/>
    <mergeCell ref="B15:F15"/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D2" sqref="D2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6" t="s">
        <v>17</v>
      </c>
      <c r="K5" s="177"/>
      <c r="L5" s="180" t="s">
        <v>47</v>
      </c>
      <c r="M5" s="181"/>
      <c r="N5" s="181"/>
      <c r="O5" s="181"/>
      <c r="P5" s="181"/>
      <c r="Q5" s="181"/>
      <c r="R5" s="181"/>
      <c r="S5" s="182"/>
      <c r="T5" s="175" t="s">
        <v>34</v>
      </c>
      <c r="U5" s="175"/>
      <c r="V5" s="175"/>
    </row>
    <row r="6" spans="2:22" ht="16.5" customHeight="1" thickTop="1" thickBot="1" x14ac:dyDescent="0.35">
      <c r="B6" s="71" t="s">
        <v>12</v>
      </c>
      <c r="C6" s="72"/>
      <c r="D6" s="73"/>
      <c r="F6" s="178" t="s">
        <v>28</v>
      </c>
      <c r="G6" s="179"/>
      <c r="H6" s="72">
        <f>H7/H11</f>
        <v>120.92592592592591</v>
      </c>
      <c r="I6" s="70"/>
      <c r="J6" s="177"/>
      <c r="K6" s="177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130.6</v>
      </c>
      <c r="I7" s="67"/>
      <c r="J7" s="176" t="s">
        <v>85</v>
      </c>
      <c r="K7" s="176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0.21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1.6079632465543644E-3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1.7366003062787136E-3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3" t="s">
        <v>33</v>
      </c>
      <c r="G11" s="174"/>
      <c r="H11" s="31">
        <v>1.08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7" t="e">
        <f>M16/L16</f>
        <v>#DIV/0!</v>
      </c>
      <c r="O16" s="88"/>
      <c r="P16" s="88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7" t="e">
        <f t="shared" ref="N17:N27" si="2">M17/L17</f>
        <v>#DIV/0!</v>
      </c>
      <c r="O17" s="88"/>
      <c r="P17" s="88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7" t="e">
        <f t="shared" si="2"/>
        <v>#DIV/0!</v>
      </c>
      <c r="O18" s="88"/>
      <c r="P18" s="88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7" t="e">
        <f t="shared" si="2"/>
        <v>#DIV/0!</v>
      </c>
      <c r="O19" s="88"/>
      <c r="P19" s="88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7" t="e">
        <f t="shared" si="2"/>
        <v>#DIV/0!</v>
      </c>
      <c r="O20" s="88"/>
      <c r="P20" s="88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7" t="e">
        <f t="shared" si="2"/>
        <v>#DIV/0!</v>
      </c>
      <c r="O21" s="88"/>
      <c r="P21" s="88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7" t="e">
        <f t="shared" si="2"/>
        <v>#DIV/0!</v>
      </c>
      <c r="O22" s="88"/>
      <c r="P22" s="88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7" t="e">
        <f t="shared" si="2"/>
        <v>#DIV/0!</v>
      </c>
      <c r="O23" s="88"/>
      <c r="P23" s="88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7" t="e">
        <f t="shared" si="2"/>
        <v>#DIV/0!</v>
      </c>
      <c r="O24" s="88"/>
      <c r="P24" s="88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7" t="e">
        <f t="shared" si="2"/>
        <v>#DIV/0!</v>
      </c>
      <c r="O25" s="88"/>
      <c r="P25" s="88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7" t="e">
        <f t="shared" si="2"/>
        <v>#DIV/0!</v>
      </c>
      <c r="O26" s="88"/>
      <c r="P26" s="88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7" t="e">
        <f t="shared" si="2"/>
        <v>#DIV/0!</v>
      </c>
      <c r="O27" s="88"/>
      <c r="P27" s="88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7" t="e">
        <f t="shared" ref="N28:N29" si="3">M28/L28</f>
        <v>#DIV/0!</v>
      </c>
      <c r="O28" s="88"/>
      <c r="P28" s="88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7" t="e">
        <f t="shared" si="3"/>
        <v>#DIV/0!</v>
      </c>
      <c r="O29" s="88"/>
      <c r="P29" s="88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7" t="e">
        <f t="shared" ref="N30" si="6">M30/L30</f>
        <v>#DIV/0!</v>
      </c>
      <c r="O30" s="88"/>
      <c r="P30" s="88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E27" sqref="E27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6" t="s">
        <v>17</v>
      </c>
      <c r="C5" s="180" t="s">
        <v>35</v>
      </c>
      <c r="D5" s="181"/>
      <c r="E5" s="181"/>
      <c r="F5" s="181"/>
      <c r="G5" s="181"/>
      <c r="H5" s="175" t="s">
        <v>34</v>
      </c>
      <c r="I5" s="175"/>
      <c r="J5" s="175"/>
    </row>
    <row r="6" spans="2:10" ht="16.5" customHeight="1" thickBot="1" x14ac:dyDescent="0.3">
      <c r="B6" s="183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/>
      <c r="D7" s="102"/>
      <c r="E7" s="102"/>
      <c r="F7" s="102"/>
      <c r="G7" s="102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2"/>
      <c r="D8" s="102"/>
      <c r="E8" s="102"/>
      <c r="F8" s="102"/>
      <c r="G8" s="102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2"/>
      <c r="D9" s="102"/>
      <c r="E9" s="102"/>
      <c r="F9" s="102"/>
      <c r="G9" s="102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2020-03-31T13:37:42Z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