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5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H10" i="70"/>
  <c r="H9" i="70"/>
  <c r="K29" i="81" l="1"/>
  <c r="K31" i="81"/>
  <c r="K40" i="81"/>
  <c r="G12" i="81"/>
  <c r="G14" i="81"/>
  <c r="C22" i="73" s="1"/>
  <c r="L30" i="70"/>
  <c r="L23" i="70"/>
  <c r="M30" i="70"/>
  <c r="N30" i="70"/>
  <c r="U8" i="70"/>
  <c r="D41" i="73"/>
  <c r="C20" i="73"/>
  <c r="D20" i="73"/>
  <c r="E20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/>
  <c r="H9" i="84"/>
  <c r="C37" i="73"/>
  <c r="J9" i="84"/>
  <c r="E37" i="73"/>
  <c r="J8" i="84"/>
  <c r="E35" i="73"/>
  <c r="I8" i="84"/>
  <c r="D35" i="73"/>
  <c r="H8" i="84"/>
  <c r="C35" i="73"/>
  <c r="J7" i="84"/>
  <c r="E33" i="73"/>
  <c r="I7" i="84"/>
  <c r="D33" i="73"/>
  <c r="H7" i="84"/>
  <c r="C33" i="73"/>
  <c r="E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E48" i="73" s="1"/>
  <c r="D15" i="73"/>
  <c r="C36" i="73" s="1"/>
  <c r="D23" i="73"/>
  <c r="E23" i="73"/>
  <c r="D34" i="73"/>
  <c r="E38" i="73"/>
  <c r="C38" i="73"/>
  <c r="D46" i="73"/>
  <c r="D44" i="73"/>
  <c r="E18" i="73"/>
  <c r="D1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C48" i="73" l="1"/>
  <c r="D48" i="73"/>
  <c r="F30" i="81"/>
  <c r="F32" i="81"/>
  <c r="F35" i="81"/>
  <c r="F37" i="81"/>
  <c r="G38" i="81"/>
  <c r="G40" i="81"/>
  <c r="G30" i="81"/>
  <c r="G32" i="81"/>
  <c r="F34" i="81"/>
  <c r="G35" i="81"/>
  <c r="G37" i="81"/>
  <c r="F39" i="81"/>
  <c r="F41" i="81"/>
  <c r="F31" i="81"/>
  <c r="F33" i="81"/>
  <c r="G34" i="81"/>
  <c r="H34" i="81" s="1"/>
  <c r="F36" i="81"/>
  <c r="H37" i="81"/>
  <c r="G39" i="81"/>
  <c r="G41" i="81"/>
  <c r="G31" i="81"/>
  <c r="G33" i="81"/>
  <c r="H33" i="81" s="1"/>
  <c r="G36" i="81"/>
  <c r="F38" i="81"/>
  <c r="F40" i="81"/>
  <c r="H41" i="81"/>
  <c r="F42" i="81"/>
  <c r="E44" i="73"/>
  <c r="D42" i="73"/>
  <c r="C34" i="73"/>
  <c r="C42" i="73"/>
  <c r="D36" i="73"/>
  <c r="C44" i="73"/>
  <c r="D38" i="73"/>
  <c r="E42" i="73"/>
  <c r="E34" i="73"/>
  <c r="E46" i="73"/>
  <c r="E36" i="73"/>
  <c r="C46" i="73"/>
  <c r="G42" i="81"/>
  <c r="K39" i="81"/>
  <c r="G15" i="81" s="1"/>
  <c r="C23" i="73" s="1"/>
  <c r="G7" i="81"/>
  <c r="C15" i="73" s="1"/>
  <c r="H42" i="81"/>
  <c r="H40" i="81" l="1"/>
  <c r="H31" i="81"/>
  <c r="H38" i="81"/>
  <c r="H36" i="81"/>
  <c r="H39" i="81"/>
  <c r="H32" i="81"/>
  <c r="H30" i="81"/>
  <c r="H35" i="81"/>
  <c r="K34" i="81"/>
  <c r="G10" i="81" s="1"/>
  <c r="C18" i="73" s="1"/>
  <c r="K37" i="81" l="1"/>
  <c r="G13" i="81" s="1"/>
  <c r="C21" i="73" s="1"/>
  <c r="K30" i="81"/>
  <c r="G6" i="81" s="1"/>
  <c r="C14" i="73" s="1"/>
  <c r="K32" i="81" l="1"/>
  <c r="K35" i="81" l="1"/>
  <c r="G11" i="81" s="1"/>
  <c r="C19" i="73" s="1"/>
  <c r="K42" i="81"/>
  <c r="K43" i="81" s="1"/>
  <c r="G8" i="81"/>
  <c r="C16" i="73" s="1"/>
  <c r="K33" i="81"/>
  <c r="G9" i="81" s="1"/>
  <c r="C17" i="73" s="1"/>
  <c r="K46" i="81" l="1"/>
  <c r="K44" i="81"/>
  <c r="G18" i="81" l="1"/>
  <c r="C25" i="73" s="1"/>
  <c r="K45" i="81"/>
  <c r="G20" i="81"/>
  <c r="C27" i="73" s="1"/>
  <c r="K49" i="81"/>
  <c r="G23" i="81" s="1"/>
  <c r="C30" i="73" s="1"/>
  <c r="K48" i="81"/>
  <c r="G22" i="81" s="1"/>
  <c r="C29" i="73" s="1"/>
  <c r="G19" i="81" l="1"/>
  <c r="C26" i="73" s="1"/>
  <c r="K47" i="81"/>
  <c r="G21" i="81" s="1"/>
  <c r="C28" i="73" s="1"/>
</calcChain>
</file>

<file path=xl/sharedStrings.xml><?xml version="1.0" encoding="utf-8"?>
<sst xmlns="http://schemas.openxmlformats.org/spreadsheetml/2006/main" count="170" uniqueCount="109">
  <si>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</si>
  <si>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</si>
  <si>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</si>
  <si>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</si>
  <si>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</si>
  <si>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</si>
  <si>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</si>
  <si>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</si>
  <si>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</si>
  <si>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</si>
  <si>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</si>
  <si>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</si>
  <si>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</si>
  <si>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</si>
  <si>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</si>
  <si>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</si>
  <si>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</si>
  <si>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</si>
  <si>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</si>
  <si>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</si>
  <si>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</si>
  <si>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</si>
  <si>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</si>
  <si>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</si>
  <si>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</si>
  <si>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</si>
  <si>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</si>
  <si>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</si>
  <si>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</si>
  <si>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</si>
  <si>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</si>
  <si>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</si>
  <si>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</si>
  <si>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</si>
  <si>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</si>
  <si>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</si>
  <si>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</si>
  <si>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</si>
  <si>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</si>
  <si>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</si>
  <si>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</si>
  <si>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</si>
  <si>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</si>
  <si>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</si>
  <si>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</si>
  <si>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</si>
  <si>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</si>
  <si>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</si>
  <si>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</si>
  <si>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</si>
  <si>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</si>
  <si>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</si>
  <si>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</si>
  <si>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</si>
  <si>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</si>
  <si>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</si>
  <si>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</si>
  <si>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</si>
  <si>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</si>
  <si>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</si>
  <si>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</si>
  <si>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</si>
  <si>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</si>
  <si>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</si>
  <si>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</si>
  <si>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</si>
  <si>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</si>
  <si>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</si>
  <si>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</si>
  <si>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</si>
  <si>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</si>
  <si>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</si>
  <si>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</si>
  <si>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</si>
  <si>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</si>
  <si>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</si>
  <si>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</si>
  <si>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</si>
  <si>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</si>
  <si>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</si>
  <si>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</si>
  <si>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</si>
  <si>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</si>
  <si>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</si>
  <si>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</si>
  <si>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</si>
  <si>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</si>
  <si>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</si>
  <si>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</si>
  <si>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</si>
  <si>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</si>
  <si>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</si>
  <si>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</si>
  <si>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</si>
  <si>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</si>
  <si>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</si>
  <si>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</si>
  <si>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</si>
  <si>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</si>
  <si>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</si>
  <si>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</si>
  <si>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</si>
  <si>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</si>
  <si>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</si>
  <si>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Fork Creek, USGS gage</t>
  </si>
  <si>
    <t>34.638528, -80.389503</t>
  </si>
  <si>
    <t>Fork Creek</t>
  </si>
  <si>
    <t>gravel</t>
  </si>
  <si>
    <t>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</si>
</sst>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4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14.489999999999998</c:v>
                </c:pt>
                <c:pt idx="2">
                  <c:v>17.88</c:v>
                </c:pt>
                <c:pt idx="3">
                  <c:v>19.18</c:v>
                </c:pt>
                <c:pt idx="4">
                  <c:v>20.459999999999997</c:v>
                </c:pt>
                <c:pt idx="5">
                  <c:v>20.79</c:v>
                </c:pt>
                <c:pt idx="6">
                  <c:v>25.05</c:v>
                </c:pt>
                <c:pt idx="7">
                  <c:v>34.92</c:v>
                </c:pt>
                <c:pt idx="8">
                  <c:v>39.25</c:v>
                </c:pt>
                <c:pt idx="9">
                  <c:v>40.04</c:v>
                </c:pt>
                <c:pt idx="10">
                  <c:v>40.870000000000005</c:v>
                </c:pt>
                <c:pt idx="11">
                  <c:v>43.4</c:v>
                </c:pt>
                <c:pt idx="12">
                  <c:v>43.580000000000005</c:v>
                </c:pt>
                <c:pt idx="13">
                  <c:v>54.25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99.6</c:v>
                </c:pt>
                <c:pt idx="1">
                  <c:v>99.1</c:v>
                </c:pt>
                <c:pt idx="2">
                  <c:v>98.72</c:v>
                </c:pt>
                <c:pt idx="3">
                  <c:v>98.3</c:v>
                </c:pt>
                <c:pt idx="4">
                  <c:v>95.52</c:v>
                </c:pt>
                <c:pt idx="5">
                  <c:v>94.86</c:v>
                </c:pt>
                <c:pt idx="6">
                  <c:v>94.53</c:v>
                </c:pt>
                <c:pt idx="7">
                  <c:v>94.46</c:v>
                </c:pt>
                <c:pt idx="8">
                  <c:v>94.76</c:v>
                </c:pt>
                <c:pt idx="9">
                  <c:v>97.34</c:v>
                </c:pt>
                <c:pt idx="10">
                  <c:v>98.29</c:v>
                </c:pt>
                <c:pt idx="11">
                  <c:v>99.1</c:v>
                </c:pt>
                <c:pt idx="12">
                  <c:v>99.15</c:v>
                </c:pt>
                <c:pt idx="13">
                  <c:v>100.73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311696"/>
        <c:axId val="135311304"/>
      </c:scatterChart>
      <c:valAx>
        <c:axId val="13531169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5311304"/>
        <c:crosses val="autoZero"/>
        <c:crossBetween val="midCat"/>
      </c:valAx>
      <c:valAx>
        <c:axId val="1353113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5311696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312872"/>
        <c:axId val="135313264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135312872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5313264"/>
        <c:crosses val="autoZero"/>
        <c:crossBetween val="midCat"/>
        <c:minorUnit val="25"/>
      </c:valAx>
      <c:valAx>
        <c:axId val="13531326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135312872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="" xmlns:a16="http://schemas.microsoft.com/office/drawing/2014/main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C13" sqref="C13:E13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104</v>
      </c>
      <c r="C1" s="110">
        <v>43857</v>
      </c>
      <c r="D1" s="105"/>
      <c r="E1" s="111" t="s">
        <v>105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25" t="s">
        <v>50</v>
      </c>
      <c r="D5" s="125"/>
      <c r="E5" s="125"/>
    </row>
    <row r="6" spans="2:5" ht="16.95" customHeight="1" thickTop="1" x14ac:dyDescent="0.25">
      <c r="B6" s="15" t="s">
        <v>60</v>
      </c>
      <c r="C6" s="126" t="s">
        <v>106</v>
      </c>
      <c r="D6" s="127"/>
      <c r="E6" s="128"/>
    </row>
    <row r="7" spans="2:5" ht="16.95" customHeight="1" x14ac:dyDescent="0.25">
      <c r="B7" s="15" t="s">
        <v>59</v>
      </c>
      <c r="C7" s="129" t="s">
        <v>108</v>
      </c>
      <c r="D7" s="130"/>
      <c r="E7" s="131"/>
    </row>
    <row r="8" spans="2:5" ht="16.95" customHeight="1" x14ac:dyDescent="0.25">
      <c r="B8" s="15" t="s">
        <v>21</v>
      </c>
      <c r="C8" s="132">
        <v>24.4</v>
      </c>
      <c r="D8" s="133"/>
      <c r="E8" s="134"/>
    </row>
    <row r="9" spans="2:5" ht="16.95" customHeight="1" x14ac:dyDescent="0.25">
      <c r="B9" s="15" t="s">
        <v>89</v>
      </c>
      <c r="C9" s="132" t="s">
        <v>107</v>
      </c>
      <c r="D9" s="133"/>
      <c r="E9" s="134"/>
    </row>
    <row r="10" spans="2:5" ht="16.95" customHeight="1" x14ac:dyDescent="0.25">
      <c r="B10" s="15" t="s">
        <v>52</v>
      </c>
      <c r="C10" s="138">
        <f>'Longitudinal Profile'!H9</f>
        <v>3.7576687116564413E-3</v>
      </c>
      <c r="D10" s="139"/>
      <c r="E10" s="140"/>
    </row>
    <row r="11" spans="2:5" ht="16.95" customHeight="1" x14ac:dyDescent="0.25">
      <c r="B11" s="15" t="s">
        <v>53</v>
      </c>
      <c r="C11" s="144">
        <f>'Longitudinal Profile'!H11</f>
        <v>1.17</v>
      </c>
      <c r="D11" s="145"/>
      <c r="E11" s="146"/>
    </row>
    <row r="12" spans="2:5" ht="16.95" customHeight="1" thickBot="1" x14ac:dyDescent="0.3">
      <c r="B12" s="15" t="s">
        <v>23</v>
      </c>
      <c r="C12" s="141">
        <f>'Longitudinal Profile'!H7</f>
        <v>130.4</v>
      </c>
      <c r="D12" s="142"/>
      <c r="E12" s="143"/>
    </row>
    <row r="13" spans="2:5" ht="16.95" customHeight="1" thickTop="1" x14ac:dyDescent="0.25">
      <c r="B13" s="116" t="s">
        <v>17</v>
      </c>
      <c r="C13" s="135" t="s">
        <v>64</v>
      </c>
      <c r="D13" s="136"/>
      <c r="E13" s="137"/>
    </row>
    <row r="14" spans="2:5" ht="16.95" customHeight="1" x14ac:dyDescent="0.25">
      <c r="B14" s="114" t="s">
        <v>71</v>
      </c>
      <c r="C14" s="122">
        <f>'Cross-section'!G6</f>
        <v>93.663649999999876</v>
      </c>
      <c r="D14" s="123"/>
      <c r="E14" s="124"/>
    </row>
    <row r="15" spans="2:5" ht="16.95" customHeight="1" x14ac:dyDescent="0.25">
      <c r="B15" s="40" t="s">
        <v>72</v>
      </c>
      <c r="C15" s="122">
        <f>'Cross-section'!G7</f>
        <v>29.090000000000007</v>
      </c>
      <c r="D15" s="123">
        <f>'Cross-section'!H7</f>
        <v>0</v>
      </c>
      <c r="E15" s="124">
        <f>'Cross-section'!I7</f>
        <v>0</v>
      </c>
    </row>
    <row r="16" spans="2:5" ht="16.95" customHeight="1" x14ac:dyDescent="0.25">
      <c r="B16" s="40" t="s">
        <v>73</v>
      </c>
      <c r="C16" s="122">
        <f>'Cross-section'!G8</f>
        <v>3.2197885871433432</v>
      </c>
      <c r="D16" s="123">
        <f>'Cross-section'!H8</f>
        <v>0</v>
      </c>
      <c r="E16" s="124">
        <f>'Cross-section'!I8</f>
        <v>0</v>
      </c>
    </row>
    <row r="17" spans="2:5" ht="16.95" customHeight="1" x14ac:dyDescent="0.25">
      <c r="B17" s="40" t="s">
        <v>74</v>
      </c>
      <c r="C17" s="122">
        <f>'Cross-section'!G9</f>
        <v>9.0347546780421393</v>
      </c>
      <c r="D17" s="123">
        <f>'Cross-section'!H9</f>
        <v>0</v>
      </c>
      <c r="E17" s="124">
        <f>'Cross-section'!I9</f>
        <v>0</v>
      </c>
    </row>
    <row r="18" spans="2:5" ht="16.95" customHeight="1" x14ac:dyDescent="0.25">
      <c r="B18" s="40" t="s">
        <v>75</v>
      </c>
      <c r="C18" s="122">
        <f>'Cross-section'!G10</f>
        <v>4.6400000000000006</v>
      </c>
      <c r="D18" s="123">
        <f>'Cross-section'!H10</f>
        <v>0</v>
      </c>
      <c r="E18" s="124">
        <f>'Cross-section'!I10</f>
        <v>0</v>
      </c>
    </row>
    <row r="19" spans="2:5" ht="16.95" customHeight="1" x14ac:dyDescent="0.25">
      <c r="B19" s="40" t="s">
        <v>76</v>
      </c>
      <c r="C19" s="122">
        <f>'Cross-section'!G11</f>
        <v>1.4410884051603823</v>
      </c>
      <c r="D19" s="123">
        <f>'Cross-section'!H11</f>
        <v>0</v>
      </c>
      <c r="E19" s="124">
        <f>'Cross-section'!I11</f>
        <v>0</v>
      </c>
    </row>
    <row r="20" spans="2:5" ht="16.95" customHeight="1" x14ac:dyDescent="0.25">
      <c r="B20" s="40" t="s">
        <v>25</v>
      </c>
      <c r="C20" s="122">
        <f>'Cross-section'!G12</f>
        <v>4.62</v>
      </c>
      <c r="D20" s="123">
        <f>'Cross-section'!H12</f>
        <v>0</v>
      </c>
      <c r="E20" s="124">
        <f>'Cross-section'!I12</f>
        <v>0</v>
      </c>
    </row>
    <row r="21" spans="2:5" ht="16.95" customHeight="1" x14ac:dyDescent="0.25">
      <c r="B21" s="40" t="s">
        <v>77</v>
      </c>
      <c r="C21" s="122">
        <f>'Cross-section'!G13</f>
        <v>0.9956896551724137</v>
      </c>
      <c r="D21" s="123">
        <f>'Cross-section'!H13</f>
        <v>0</v>
      </c>
      <c r="E21" s="124">
        <f>'Cross-section'!I13</f>
        <v>0</v>
      </c>
    </row>
    <row r="22" spans="2:5" ht="16.95" customHeight="1" x14ac:dyDescent="0.25">
      <c r="B22" s="40" t="s">
        <v>78</v>
      </c>
      <c r="C22" s="122">
        <f>'Cross-section'!G14</f>
        <v>265</v>
      </c>
      <c r="D22" s="123">
        <f>'Cross-section'!H14</f>
        <v>0</v>
      </c>
      <c r="E22" s="124">
        <f>'Cross-section'!I14</f>
        <v>0</v>
      </c>
    </row>
    <row r="23" spans="2:5" ht="16.95" customHeight="1" thickBot="1" x14ac:dyDescent="0.3">
      <c r="B23" s="115" t="s">
        <v>79</v>
      </c>
      <c r="C23" s="122">
        <f>'Cross-section'!G15</f>
        <v>9.109659676864899</v>
      </c>
      <c r="D23" s="123">
        <f>'Cross-section'!H15</f>
        <v>0</v>
      </c>
      <c r="E23" s="124">
        <f>'Cross-section'!I15</f>
        <v>0</v>
      </c>
    </row>
    <row r="24" spans="2:5" ht="16.95" customHeight="1" thickTop="1" x14ac:dyDescent="0.25">
      <c r="B24" s="116" t="s">
        <v>17</v>
      </c>
      <c r="C24" s="152" t="s">
        <v>54</v>
      </c>
      <c r="D24" s="153"/>
      <c r="E24" s="154"/>
    </row>
    <row r="25" spans="2:5" ht="16.95" customHeight="1" x14ac:dyDescent="0.25">
      <c r="B25" s="40" t="s">
        <v>80</v>
      </c>
      <c r="C25" s="122">
        <f>'Cross-section'!G18</f>
        <v>347.46661671320493</v>
      </c>
      <c r="D25" s="123">
        <f>'Cross-section'!H18</f>
        <v>0</v>
      </c>
      <c r="E25" s="124">
        <f>'Cross-section'!I18</f>
        <v>0</v>
      </c>
    </row>
    <row r="26" spans="2:5" ht="16.95" customHeight="1" x14ac:dyDescent="0.25">
      <c r="B26" s="40" t="s">
        <v>81</v>
      </c>
      <c r="C26" s="122">
        <f>'Cross-section'!G19</f>
        <v>3.7097274846026753</v>
      </c>
      <c r="D26" s="123">
        <f>'Cross-section'!H19</f>
        <v>0</v>
      </c>
      <c r="E26" s="124">
        <f>'Cross-section'!I19</f>
        <v>0</v>
      </c>
    </row>
    <row r="27" spans="2:5" ht="16.95" customHeight="1" x14ac:dyDescent="0.25">
      <c r="B27" s="40" t="s">
        <v>51</v>
      </c>
      <c r="C27" s="122">
        <f>'Cross-section'!G20</f>
        <v>0.61813611331759899</v>
      </c>
      <c r="D27" s="123">
        <f>'Cross-section'!H20</f>
        <v>0</v>
      </c>
      <c r="E27" s="124">
        <f>'Cross-section'!I20</f>
        <v>0</v>
      </c>
    </row>
    <row r="28" spans="2:5" ht="16.95" customHeight="1" x14ac:dyDescent="0.25">
      <c r="B28" s="40" t="s">
        <v>82</v>
      </c>
      <c r="C28" s="122">
        <f>'Cross-section'!G21</f>
        <v>2.2931165287997706</v>
      </c>
      <c r="D28" s="123">
        <f>'Cross-section'!H21</f>
        <v>0</v>
      </c>
      <c r="E28" s="124">
        <f>'Cross-section'!I21</f>
        <v>0</v>
      </c>
    </row>
    <row r="29" spans="2:5" ht="16.95" customHeight="1" x14ac:dyDescent="0.25">
      <c r="B29" s="15" t="s">
        <v>66</v>
      </c>
      <c r="C29" s="122">
        <f>'Cross-section'!G22</f>
        <v>50.217731419778559</v>
      </c>
      <c r="D29" s="123">
        <f>'Cross-section'!H22</f>
        <v>0</v>
      </c>
      <c r="E29" s="124">
        <f>'Cross-section'!I22</f>
        <v>0</v>
      </c>
    </row>
    <row r="30" spans="2:5" ht="16.95" customHeight="1" thickBot="1" x14ac:dyDescent="0.3">
      <c r="B30" s="15" t="s">
        <v>67</v>
      </c>
      <c r="C30" s="122">
        <f>'Cross-section'!G23</f>
        <v>151.67739882075833</v>
      </c>
      <c r="D30" s="123">
        <f>'Cross-section'!H23</f>
        <v>0</v>
      </c>
      <c r="E30" s="124">
        <f>'Cross-section'!I23</f>
        <v>0</v>
      </c>
    </row>
    <row r="31" spans="2:5" ht="16.95" customHeight="1" thickTop="1" x14ac:dyDescent="0.25">
      <c r="B31" s="150" t="s">
        <v>17</v>
      </c>
      <c r="C31" s="147" t="s">
        <v>57</v>
      </c>
      <c r="D31" s="148"/>
      <c r="E31" s="149"/>
    </row>
    <row r="32" spans="2:5" ht="16.95" customHeight="1" thickBot="1" x14ac:dyDescent="0.3">
      <c r="B32" s="151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50" t="s">
        <v>17</v>
      </c>
      <c r="C39" s="147" t="s">
        <v>58</v>
      </c>
      <c r="D39" s="148"/>
      <c r="E39" s="149"/>
    </row>
    <row r="40" spans="2:5" ht="16.95" customHeight="1" thickBot="1" x14ac:dyDescent="0.3">
      <c r="B40" s="151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G2" sqref="G2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1" t="s">
        <v>17</v>
      </c>
      <c r="C5" s="162"/>
      <c r="D5" s="162"/>
      <c r="E5" s="162"/>
      <c r="F5" s="163"/>
      <c r="G5" s="161" t="s">
        <v>64</v>
      </c>
      <c r="H5" s="162"/>
      <c r="I5" s="163"/>
      <c r="K5" s="5"/>
      <c r="L5" s="5"/>
    </row>
    <row r="6" spans="2:12" ht="16.5" customHeight="1" x14ac:dyDescent="0.25">
      <c r="B6" s="170" t="s">
        <v>71</v>
      </c>
      <c r="C6" s="171"/>
      <c r="D6" s="171"/>
      <c r="E6" s="171"/>
      <c r="F6" s="172"/>
      <c r="G6" s="158">
        <f>K30</f>
        <v>93.663649999999876</v>
      </c>
      <c r="H6" s="159"/>
      <c r="I6" s="160"/>
      <c r="K6" s="5"/>
      <c r="L6" s="5"/>
    </row>
    <row r="7" spans="2:12" ht="16.5" customHeight="1" x14ac:dyDescent="0.25">
      <c r="B7" s="170" t="s">
        <v>72</v>
      </c>
      <c r="C7" s="171"/>
      <c r="D7" s="171"/>
      <c r="E7" s="171"/>
      <c r="F7" s="172"/>
      <c r="G7" s="158">
        <f t="shared" ref="G7:G15" si="0">K31</f>
        <v>29.090000000000007</v>
      </c>
      <c r="H7" s="159"/>
      <c r="I7" s="160"/>
      <c r="J7" s="12"/>
      <c r="K7" s="5"/>
      <c r="L7" s="5"/>
    </row>
    <row r="8" spans="2:12" ht="16.5" customHeight="1" x14ac:dyDescent="0.25">
      <c r="B8" s="170" t="s">
        <v>73</v>
      </c>
      <c r="C8" s="171"/>
      <c r="D8" s="171"/>
      <c r="E8" s="171"/>
      <c r="F8" s="172"/>
      <c r="G8" s="158">
        <f t="shared" si="0"/>
        <v>3.2197885871433432</v>
      </c>
      <c r="H8" s="159"/>
      <c r="I8" s="160"/>
      <c r="J8" s="12"/>
      <c r="K8" s="5"/>
      <c r="L8" s="5"/>
    </row>
    <row r="9" spans="2:12" ht="16.5" customHeight="1" x14ac:dyDescent="0.25">
      <c r="B9" s="170" t="s">
        <v>74</v>
      </c>
      <c r="C9" s="171"/>
      <c r="D9" s="171"/>
      <c r="E9" s="171"/>
      <c r="F9" s="172"/>
      <c r="G9" s="158">
        <f t="shared" si="0"/>
        <v>9.0347546780421393</v>
      </c>
      <c r="H9" s="159"/>
      <c r="I9" s="160"/>
      <c r="J9" s="12"/>
      <c r="K9" s="5"/>
      <c r="L9" s="5"/>
    </row>
    <row r="10" spans="2:12" ht="16.5" customHeight="1" x14ac:dyDescent="0.25">
      <c r="B10" s="170" t="s">
        <v>75</v>
      </c>
      <c r="C10" s="171"/>
      <c r="D10" s="171"/>
      <c r="E10" s="171"/>
      <c r="F10" s="172"/>
      <c r="G10" s="158">
        <f t="shared" si="0"/>
        <v>4.6400000000000006</v>
      </c>
      <c r="H10" s="159"/>
      <c r="I10" s="160"/>
      <c r="J10" s="12"/>
      <c r="K10" s="5"/>
      <c r="L10" s="5"/>
    </row>
    <row r="11" spans="2:12" ht="16.5" customHeight="1" x14ac:dyDescent="0.25">
      <c r="B11" s="170" t="s">
        <v>76</v>
      </c>
      <c r="C11" s="171"/>
      <c r="D11" s="171"/>
      <c r="E11" s="171"/>
      <c r="F11" s="172"/>
      <c r="G11" s="158">
        <f t="shared" si="0"/>
        <v>1.4410884051603823</v>
      </c>
      <c r="H11" s="159"/>
      <c r="I11" s="160"/>
      <c r="J11" s="12"/>
      <c r="K11" s="5"/>
      <c r="L11" s="5"/>
    </row>
    <row r="12" spans="2:12" ht="16.5" customHeight="1" x14ac:dyDescent="0.25">
      <c r="B12" s="167" t="s">
        <v>25</v>
      </c>
      <c r="C12" s="168"/>
      <c r="D12" s="168"/>
      <c r="E12" s="168"/>
      <c r="F12" s="169"/>
      <c r="G12" s="158">
        <f t="shared" si="0"/>
        <v>4.62</v>
      </c>
      <c r="H12" s="159"/>
      <c r="I12" s="160"/>
      <c r="J12" s="12"/>
      <c r="K12" s="5"/>
      <c r="L12" s="5"/>
    </row>
    <row r="13" spans="2:12" ht="16.5" customHeight="1" x14ac:dyDescent="0.25">
      <c r="B13" s="167" t="s">
        <v>77</v>
      </c>
      <c r="C13" s="168"/>
      <c r="D13" s="168"/>
      <c r="E13" s="168"/>
      <c r="F13" s="169"/>
      <c r="G13" s="158">
        <f t="shared" si="0"/>
        <v>0.9956896551724137</v>
      </c>
      <c r="H13" s="159"/>
      <c r="I13" s="160"/>
      <c r="J13" s="12"/>
      <c r="K13" s="5"/>
      <c r="L13" s="5"/>
    </row>
    <row r="14" spans="2:12" ht="16.5" customHeight="1" x14ac:dyDescent="0.25">
      <c r="B14" s="164" t="s">
        <v>78</v>
      </c>
      <c r="C14" s="165"/>
      <c r="D14" s="165"/>
      <c r="E14" s="165"/>
      <c r="F14" s="166"/>
      <c r="G14" s="158">
        <f t="shared" si="0"/>
        <v>265</v>
      </c>
      <c r="H14" s="159"/>
      <c r="I14" s="160"/>
      <c r="J14" s="12"/>
      <c r="K14" s="5"/>
      <c r="L14" s="5"/>
    </row>
    <row r="15" spans="2:12" ht="16.5" customHeight="1" x14ac:dyDescent="0.25">
      <c r="B15" s="170" t="s">
        <v>79</v>
      </c>
      <c r="C15" s="171"/>
      <c r="D15" s="171"/>
      <c r="E15" s="171"/>
      <c r="F15" s="172"/>
      <c r="G15" s="158">
        <f t="shared" si="0"/>
        <v>9.109659676864899</v>
      </c>
      <c r="H15" s="159"/>
      <c r="I15" s="160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1" t="s">
        <v>17</v>
      </c>
      <c r="C17" s="162"/>
      <c r="D17" s="162"/>
      <c r="E17" s="162"/>
      <c r="F17" s="163"/>
      <c r="G17" s="161" t="s">
        <v>54</v>
      </c>
      <c r="H17" s="162"/>
      <c r="I17" s="163"/>
      <c r="K17" s="5"/>
      <c r="L17" s="5"/>
    </row>
    <row r="18" spans="2:12" ht="16.5" customHeight="1" x14ac:dyDescent="0.25">
      <c r="B18" s="170" t="s">
        <v>80</v>
      </c>
      <c r="C18" s="171"/>
      <c r="D18" s="171"/>
      <c r="E18" s="171"/>
      <c r="F18" s="172"/>
      <c r="G18" s="155">
        <f>K44</f>
        <v>347.46661671320493</v>
      </c>
      <c r="H18" s="156"/>
      <c r="I18" s="157"/>
      <c r="K18" s="5"/>
      <c r="L18" s="5"/>
    </row>
    <row r="19" spans="2:12" ht="16.5" customHeight="1" x14ac:dyDescent="0.25">
      <c r="B19" s="170" t="s">
        <v>81</v>
      </c>
      <c r="C19" s="171"/>
      <c r="D19" s="171"/>
      <c r="E19" s="171"/>
      <c r="F19" s="172"/>
      <c r="G19" s="122">
        <f t="shared" ref="G19:G23" si="1">K45</f>
        <v>3.7097274846026753</v>
      </c>
      <c r="H19" s="123"/>
      <c r="I19" s="124"/>
      <c r="K19" s="5"/>
      <c r="L19" s="5"/>
    </row>
    <row r="20" spans="2:12" ht="16.5" customHeight="1" x14ac:dyDescent="0.25">
      <c r="B20" s="170" t="s">
        <v>82</v>
      </c>
      <c r="C20" s="171"/>
      <c r="D20" s="171"/>
      <c r="E20" s="171"/>
      <c r="F20" s="172"/>
      <c r="G20" s="122">
        <f t="shared" si="1"/>
        <v>0.61813611331759899</v>
      </c>
      <c r="H20" s="123"/>
      <c r="I20" s="124"/>
      <c r="J20" s="2"/>
      <c r="K20" s="5"/>
      <c r="L20" s="5"/>
    </row>
    <row r="21" spans="2:12" ht="16.5" customHeight="1" x14ac:dyDescent="0.25">
      <c r="B21" s="170" t="s">
        <v>49</v>
      </c>
      <c r="C21" s="171"/>
      <c r="D21" s="171"/>
      <c r="E21" s="171"/>
      <c r="F21" s="172"/>
      <c r="G21" s="122">
        <f t="shared" si="1"/>
        <v>2.2931165287997706</v>
      </c>
      <c r="H21" s="123"/>
      <c r="I21" s="124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55">
        <f t="shared" si="1"/>
        <v>50.217731419778559</v>
      </c>
      <c r="H22" s="156"/>
      <c r="I22" s="157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55">
        <f t="shared" si="1"/>
        <v>151.67739882075833</v>
      </c>
      <c r="H23" s="156"/>
      <c r="I23" s="157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99.6</v>
      </c>
      <c r="F29" s="31"/>
      <c r="G29" s="32"/>
      <c r="H29" s="31"/>
      <c r="J29" s="33" t="s">
        <v>15</v>
      </c>
      <c r="K29" s="34">
        <f>LOOKUP("LBKF",B29:E51)</f>
        <v>99.1</v>
      </c>
      <c r="L29" s="35"/>
    </row>
    <row r="30" spans="2:12" ht="16.5" customHeight="1" x14ac:dyDescent="0.25">
      <c r="B30" s="119" t="s">
        <v>2</v>
      </c>
      <c r="C30" s="120">
        <v>14.489999999999998</v>
      </c>
      <c r="D30" s="121"/>
      <c r="E30" s="30">
        <v>99.1</v>
      </c>
      <c r="F30" s="31">
        <f t="shared" ref="F30:F41" si="2">IF(E30&gt;0,IF(E30&lt;K$29,K$29-E30,0),0)</f>
        <v>0</v>
      </c>
      <c r="G30" s="32">
        <f t="shared" ref="G30:G41" si="3">IF(E30&gt;0,IF(E30&lt;=K$29,C30-C29,0),0)</f>
        <v>14.489999999999998</v>
      </c>
      <c r="H30" s="31">
        <f t="shared" ref="H30:H41" si="4">IF(E30&lt;=K$29,G30*(F29+F30)/2,0)</f>
        <v>0</v>
      </c>
      <c r="J30" s="37" t="s">
        <v>71</v>
      </c>
      <c r="K30" s="11">
        <f>SUM(H29:H51)</f>
        <v>93.663649999999876</v>
      </c>
      <c r="L30" s="35"/>
    </row>
    <row r="31" spans="2:12" ht="16.5" customHeight="1" x14ac:dyDescent="0.25">
      <c r="B31" s="119"/>
      <c r="C31" s="120">
        <v>17.88</v>
      </c>
      <c r="D31" s="121"/>
      <c r="E31" s="30">
        <v>98.72</v>
      </c>
      <c r="F31" s="31">
        <f t="shared" si="2"/>
        <v>0.37999999999999545</v>
      </c>
      <c r="G31" s="32">
        <f t="shared" si="3"/>
        <v>3.3900000000000006</v>
      </c>
      <c r="H31" s="31">
        <f t="shared" si="4"/>
        <v>0.64409999999999235</v>
      </c>
      <c r="J31" s="37" t="s">
        <v>72</v>
      </c>
      <c r="K31" s="11">
        <f>LOOKUP("RBKF",B29:C51)-LOOKUP("LBKF",B29:C51)</f>
        <v>29.090000000000007</v>
      </c>
      <c r="L31" s="35"/>
    </row>
    <row r="32" spans="2:12" ht="16.5" customHeight="1" x14ac:dyDescent="0.25">
      <c r="B32" s="119"/>
      <c r="C32" s="120">
        <v>19.18</v>
      </c>
      <c r="D32" s="121"/>
      <c r="E32" s="30">
        <v>98.3</v>
      </c>
      <c r="F32" s="31">
        <f t="shared" si="2"/>
        <v>0.79999999999999716</v>
      </c>
      <c r="G32" s="32">
        <f t="shared" si="3"/>
        <v>1.3000000000000007</v>
      </c>
      <c r="H32" s="31">
        <f t="shared" si="4"/>
        <v>0.76699999999999557</v>
      </c>
      <c r="J32" s="37" t="s">
        <v>73</v>
      </c>
      <c r="K32" s="11">
        <f>K30/K31</f>
        <v>3.2197885871433432</v>
      </c>
      <c r="L32" s="35"/>
    </row>
    <row r="33" spans="2:13" ht="16.5" customHeight="1" x14ac:dyDescent="0.25">
      <c r="B33" s="119"/>
      <c r="C33" s="120">
        <v>20.459999999999997</v>
      </c>
      <c r="D33" s="121"/>
      <c r="E33" s="30">
        <v>95.52</v>
      </c>
      <c r="F33" s="31">
        <f t="shared" si="2"/>
        <v>3.5799999999999983</v>
      </c>
      <c r="G33" s="32">
        <f t="shared" si="3"/>
        <v>1.2799999999999976</v>
      </c>
      <c r="H33" s="31">
        <f t="shared" si="4"/>
        <v>2.8031999999999919</v>
      </c>
      <c r="J33" s="37" t="s">
        <v>74</v>
      </c>
      <c r="K33" s="38">
        <f>K31/K32</f>
        <v>9.0347546780421393</v>
      </c>
      <c r="L33" s="35"/>
    </row>
    <row r="34" spans="2:13" ht="16.5" customHeight="1" x14ac:dyDescent="0.25">
      <c r="B34" s="119"/>
      <c r="C34" s="120">
        <v>20.79</v>
      </c>
      <c r="D34" s="121"/>
      <c r="E34" s="30">
        <v>94.86</v>
      </c>
      <c r="F34" s="31">
        <f t="shared" si="2"/>
        <v>4.2399999999999949</v>
      </c>
      <c r="G34" s="32">
        <f t="shared" si="3"/>
        <v>0.33000000000000185</v>
      </c>
      <c r="H34" s="31">
        <f t="shared" si="4"/>
        <v>1.290300000000006</v>
      </c>
      <c r="J34" s="37" t="s">
        <v>75</v>
      </c>
      <c r="K34" s="11">
        <f>MAX(F29:F51)</f>
        <v>4.6400000000000006</v>
      </c>
      <c r="L34" s="35"/>
    </row>
    <row r="35" spans="2:13" ht="16.5" customHeight="1" x14ac:dyDescent="0.25">
      <c r="B35" s="119"/>
      <c r="C35" s="120">
        <v>25.05</v>
      </c>
      <c r="D35" s="121"/>
      <c r="E35" s="30">
        <v>94.53</v>
      </c>
      <c r="F35" s="31">
        <f t="shared" si="2"/>
        <v>4.5699999999999932</v>
      </c>
      <c r="G35" s="32">
        <f t="shared" si="3"/>
        <v>4.2600000000000016</v>
      </c>
      <c r="H35" s="31">
        <f t="shared" si="4"/>
        <v>18.765299999999982</v>
      </c>
      <c r="J35" s="37" t="s">
        <v>76</v>
      </c>
      <c r="K35" s="39">
        <f>K34/K32</f>
        <v>1.4410884051603823</v>
      </c>
      <c r="L35" s="35"/>
    </row>
    <row r="36" spans="2:13" ht="16.5" customHeight="1" x14ac:dyDescent="0.25">
      <c r="B36" s="119"/>
      <c r="C36" s="120">
        <v>34.92</v>
      </c>
      <c r="D36" s="121"/>
      <c r="E36" s="30">
        <v>94.46</v>
      </c>
      <c r="F36" s="31">
        <f t="shared" si="2"/>
        <v>4.6400000000000006</v>
      </c>
      <c r="G36" s="32">
        <f t="shared" si="3"/>
        <v>9.870000000000001</v>
      </c>
      <c r="H36" s="31">
        <f t="shared" si="4"/>
        <v>45.451349999999977</v>
      </c>
      <c r="J36" s="40" t="s">
        <v>25</v>
      </c>
      <c r="K36" s="41">
        <v>4.62</v>
      </c>
      <c r="L36" s="35"/>
    </row>
    <row r="37" spans="2:13" ht="16.5" customHeight="1" x14ac:dyDescent="0.25">
      <c r="B37" s="119"/>
      <c r="C37" s="120">
        <v>39.25</v>
      </c>
      <c r="D37" s="121"/>
      <c r="E37" s="30">
        <v>94.76</v>
      </c>
      <c r="F37" s="31">
        <f t="shared" si="2"/>
        <v>4.3399999999999892</v>
      </c>
      <c r="G37" s="32">
        <f t="shared" si="3"/>
        <v>4.3299999999999983</v>
      </c>
      <c r="H37" s="31">
        <f t="shared" si="4"/>
        <v>19.441699999999969</v>
      </c>
      <c r="J37" s="40" t="s">
        <v>77</v>
      </c>
      <c r="K37" s="42">
        <f>+K36/K34</f>
        <v>0.9956896551724137</v>
      </c>
      <c r="L37" s="35"/>
    </row>
    <row r="38" spans="2:13" ht="16.5" customHeight="1" x14ac:dyDescent="0.25">
      <c r="B38" s="119"/>
      <c r="C38" s="120">
        <v>40.04</v>
      </c>
      <c r="D38" s="121"/>
      <c r="E38" s="30">
        <v>97.34</v>
      </c>
      <c r="F38" s="31">
        <f t="shared" si="2"/>
        <v>1.7599999999999909</v>
      </c>
      <c r="G38" s="32">
        <f t="shared" si="3"/>
        <v>0.78999999999999915</v>
      </c>
      <c r="H38" s="31">
        <f t="shared" si="4"/>
        <v>2.4094999999999898</v>
      </c>
      <c r="J38" s="43" t="s">
        <v>78</v>
      </c>
      <c r="K38" s="44">
        <v>265</v>
      </c>
      <c r="L38" s="35"/>
    </row>
    <row r="39" spans="2:13" ht="16.5" customHeight="1" x14ac:dyDescent="0.25">
      <c r="B39" s="119"/>
      <c r="C39" s="120">
        <v>40.870000000000005</v>
      </c>
      <c r="D39" s="121"/>
      <c r="E39" s="30">
        <v>98.29</v>
      </c>
      <c r="F39" s="31">
        <f t="shared" si="2"/>
        <v>0.80999999999998806</v>
      </c>
      <c r="G39" s="32">
        <f t="shared" si="3"/>
        <v>0.8300000000000054</v>
      </c>
      <c r="H39" s="31">
        <f t="shared" si="4"/>
        <v>1.0665499999999981</v>
      </c>
      <c r="J39" s="37" t="s">
        <v>79</v>
      </c>
      <c r="K39" s="11">
        <f>K38/K31</f>
        <v>9.109659676864899</v>
      </c>
      <c r="L39" s="35"/>
    </row>
    <row r="40" spans="2:13" ht="16.5" customHeight="1" x14ac:dyDescent="0.25">
      <c r="B40" s="119"/>
      <c r="C40" s="120">
        <v>43.4</v>
      </c>
      <c r="D40" s="121"/>
      <c r="E40" s="30">
        <v>99.1</v>
      </c>
      <c r="F40" s="31">
        <f t="shared" si="2"/>
        <v>0</v>
      </c>
      <c r="G40" s="32">
        <f t="shared" si="3"/>
        <v>2.529999999999994</v>
      </c>
      <c r="H40" s="31">
        <f t="shared" si="4"/>
        <v>1.0246499999999825</v>
      </c>
      <c r="J40" s="37" t="s">
        <v>8</v>
      </c>
      <c r="K40" s="108">
        <f>+'Longitudinal Profile'!$H$9</f>
        <v>3.7576687116564413E-3</v>
      </c>
      <c r="L40" s="45"/>
    </row>
    <row r="41" spans="2:13" ht="16.5" customHeight="1" x14ac:dyDescent="0.25">
      <c r="B41" s="119" t="s">
        <v>3</v>
      </c>
      <c r="C41" s="120">
        <v>43.580000000000005</v>
      </c>
      <c r="D41" s="121"/>
      <c r="E41" s="30">
        <v>99.15</v>
      </c>
      <c r="F41" s="31">
        <f t="shared" si="2"/>
        <v>0</v>
      </c>
      <c r="G41" s="32">
        <f t="shared" si="3"/>
        <v>0</v>
      </c>
      <c r="H41" s="31">
        <f t="shared" si="4"/>
        <v>0</v>
      </c>
      <c r="J41" s="37" t="s">
        <v>10</v>
      </c>
      <c r="K41" s="46">
        <v>4.7E-2</v>
      </c>
      <c r="L41" s="45"/>
    </row>
    <row r="42" spans="2:13" ht="16.5" customHeight="1" x14ac:dyDescent="0.25">
      <c r="B42" s="119"/>
      <c r="C42" s="120">
        <v>54.25</v>
      </c>
      <c r="D42" s="121"/>
      <c r="E42" s="30">
        <v>100.73</v>
      </c>
      <c r="F42" s="31">
        <f t="shared" ref="F42" si="5">IF(E42&gt;0,IF(E42&lt;K$29,K$29-E42,0),0)</f>
        <v>0</v>
      </c>
      <c r="G42" s="32">
        <f t="shared" ref="G42" si="6">IF(E42&gt;0,IF(E42&lt;=K$29,C42-C41,0),0)</f>
        <v>0</v>
      </c>
      <c r="H42" s="31">
        <f t="shared" ref="H42" si="7">IF(E42&lt;=K$29,G42*(F41+F42)/2,0)</f>
        <v>0</v>
      </c>
      <c r="J42" s="37" t="s">
        <v>27</v>
      </c>
      <c r="K42" s="14">
        <f>K31+2*K32</f>
        <v>35.529577174286693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2.6362162865193262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347.46661671320493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3.7097274846026753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0.61813611331759899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2.2931165287997706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50.217731419778559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151.67739882075833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  <mergeCell ref="B18:F18"/>
    <mergeCell ref="B19:F19"/>
    <mergeCell ref="B20:F20"/>
    <mergeCell ref="B21:F21"/>
    <mergeCell ref="B15:F15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G23:I23"/>
    <mergeCell ref="G18:I18"/>
    <mergeCell ref="G19:I19"/>
    <mergeCell ref="G20:I20"/>
    <mergeCell ref="G21:I21"/>
    <mergeCell ref="G22:I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E4" sqref="E4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6" t="s">
        <v>17</v>
      </c>
      <c r="K5" s="177"/>
      <c r="L5" s="180" t="s">
        <v>47</v>
      </c>
      <c r="M5" s="181"/>
      <c r="N5" s="181"/>
      <c r="O5" s="181"/>
      <c r="P5" s="181"/>
      <c r="Q5" s="181"/>
      <c r="R5" s="181"/>
      <c r="S5" s="182"/>
      <c r="T5" s="175" t="s">
        <v>34</v>
      </c>
      <c r="U5" s="175"/>
      <c r="V5" s="175"/>
    </row>
    <row r="6" spans="2:22" ht="16.5" customHeight="1" thickTop="1" thickBot="1" x14ac:dyDescent="0.35">
      <c r="B6" s="71" t="s">
        <v>12</v>
      </c>
      <c r="C6" s="72"/>
      <c r="D6" s="73"/>
      <c r="F6" s="178" t="s">
        <v>28</v>
      </c>
      <c r="G6" s="179"/>
      <c r="H6" s="72">
        <f>H7/H11</f>
        <v>111.45299145299147</v>
      </c>
      <c r="I6" s="70"/>
      <c r="J6" s="177"/>
      <c r="K6" s="177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130.4</v>
      </c>
      <c r="I7" s="67"/>
      <c r="J7" s="176" t="s">
        <v>85</v>
      </c>
      <c r="K7" s="176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>
        <v>0.49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f>H8/H7</f>
        <v>3.7576687116564413E-3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4.396472392638036E-3</v>
      </c>
      <c r="I10" s="80"/>
      <c r="J10" s="60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3" t="s">
        <v>33</v>
      </c>
      <c r="G11" s="174"/>
      <c r="H11" s="31">
        <v>1.17</v>
      </c>
      <c r="I11" s="80"/>
      <c r="J11" s="60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0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0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7" t="e">
        <f>M16/L16</f>
        <v>#DIV/0!</v>
      </c>
      <c r="O16" s="88"/>
      <c r="P16" s="88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7" t="e">
        <f t="shared" ref="N17:N27" si="2">M17/L17</f>
        <v>#DIV/0!</v>
      </c>
      <c r="O17" s="88"/>
      <c r="P17" s="88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7" t="e">
        <f t="shared" si="2"/>
        <v>#DIV/0!</v>
      </c>
      <c r="O18" s="88"/>
      <c r="P18" s="88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7" t="e">
        <f t="shared" si="2"/>
        <v>#DIV/0!</v>
      </c>
      <c r="O19" s="88"/>
      <c r="P19" s="88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7" t="e">
        <f t="shared" si="2"/>
        <v>#DIV/0!</v>
      </c>
      <c r="O20" s="88"/>
      <c r="P20" s="88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7" t="e">
        <f t="shared" si="2"/>
        <v>#DIV/0!</v>
      </c>
      <c r="O21" s="88"/>
      <c r="P21" s="88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7" t="e">
        <f t="shared" si="2"/>
        <v>#DIV/0!</v>
      </c>
      <c r="O22" s="88"/>
      <c r="P22" s="88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7" t="e">
        <f t="shared" si="2"/>
        <v>#DIV/0!</v>
      </c>
      <c r="O23" s="88"/>
      <c r="P23" s="88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7" t="e">
        <f t="shared" si="2"/>
        <v>#DIV/0!</v>
      </c>
      <c r="O24" s="88"/>
      <c r="P24" s="88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7" t="e">
        <f t="shared" si="2"/>
        <v>#DIV/0!</v>
      </c>
      <c r="O25" s="88"/>
      <c r="P25" s="88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7" t="e">
        <f t="shared" si="2"/>
        <v>#DIV/0!</v>
      </c>
      <c r="O26" s="88"/>
      <c r="P26" s="88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7" t="e">
        <f t="shared" si="2"/>
        <v>#DIV/0!</v>
      </c>
      <c r="O27" s="88"/>
      <c r="P27" s="88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7" t="e">
        <f t="shared" ref="N28:N29" si="3">M28/L28</f>
        <v>#DIV/0!</v>
      </c>
      <c r="O28" s="88"/>
      <c r="P28" s="88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7" t="e">
        <f t="shared" si="3"/>
        <v>#DIV/0!</v>
      </c>
      <c r="O29" s="88"/>
      <c r="P29" s="88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7" t="e">
        <f t="shared" ref="N30" si="6">M30/L30</f>
        <v>#DIV/0!</v>
      </c>
      <c r="O30" s="88"/>
      <c r="P30" s="88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E27" sqref="E27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76" t="s">
        <v>17</v>
      </c>
      <c r="C5" s="180" t="s">
        <v>35</v>
      </c>
      <c r="D5" s="181"/>
      <c r="E5" s="181"/>
      <c r="F5" s="181"/>
      <c r="G5" s="181"/>
      <c r="H5" s="175" t="s">
        <v>34</v>
      </c>
      <c r="I5" s="175"/>
      <c r="J5" s="175"/>
    </row>
    <row r="6" spans="2:10" ht="16.5" customHeight="1" thickBot="1" x14ac:dyDescent="0.3">
      <c r="B6" s="183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/>
      <c r="D7" s="102"/>
      <c r="E7" s="102"/>
      <c r="F7" s="102"/>
      <c r="G7" s="102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2"/>
      <c r="D8" s="102"/>
      <c r="E8" s="102"/>
      <c r="F8" s="102"/>
      <c r="G8" s="102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2"/>
      <c r="D9" s="102"/>
      <c r="E9" s="102"/>
      <c r="F9" s="102"/>
      <c r="G9" s="102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2020-02-19T23:21:19Z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