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jennings/Desktop/75 SCDNR/7505 Stream Geomorphology Study/66 Blue Ridge/"/>
    </mc:Choice>
  </mc:AlternateContent>
  <xr:revisionPtr revIDLastSave="0" documentId="13_ncr:1_{C8B1B091-2474-B24E-872B-3F266448A7E4}" xr6:coauthVersionLast="45" xr6:coauthVersionMax="45" xr10:uidLastSave="{00000000-0000-0000-0000-000000000000}"/>
  <bookViews>
    <workbookView xWindow="0" yWindow="460" windowWidth="24040" windowHeight="13060" tabRatio="584" xr2:uid="{00000000-000D-0000-FFFF-FFFF00000000}"/>
  </bookViews>
  <sheets>
    <sheet name="Table for Report" sheetId="28" r:id="rId1"/>
    <sheet name="Summary" sheetId="21" r:id="rId2"/>
    <sheet name="site1" sheetId="20" r:id="rId3"/>
    <sheet name="site2" sheetId="22" r:id="rId4"/>
    <sheet name="site3" sheetId="23" r:id="rId5"/>
    <sheet name="site4" sheetId="24" r:id="rId6"/>
    <sheet name="site5" sheetId="25" r:id="rId7"/>
    <sheet name="site6" sheetId="26" r:id="rId8"/>
  </sheets>
  <definedNames>
    <definedName name="_xlnm.Print_Area" localSheetId="5">site4!$B$2:$M$27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" i="24" l="1"/>
  <c r="M26" i="24"/>
  <c r="M25" i="24"/>
  <c r="M24" i="24"/>
  <c r="M23" i="24"/>
  <c r="M21" i="24"/>
  <c r="M20" i="24"/>
  <c r="M19" i="24"/>
  <c r="M18" i="24"/>
  <c r="M17" i="24"/>
  <c r="M16" i="24"/>
  <c r="M15" i="24"/>
  <c r="U6" i="24" s="1"/>
  <c r="M27" i="22"/>
  <c r="M26" i="22"/>
  <c r="M25" i="22"/>
  <c r="M24" i="22"/>
  <c r="U21" i="22" s="1"/>
  <c r="U22" i="22" s="1"/>
  <c r="M23" i="22"/>
  <c r="M21" i="22"/>
  <c r="M20" i="22"/>
  <c r="M19" i="22"/>
  <c r="M18" i="22"/>
  <c r="M17" i="22"/>
  <c r="M16" i="22"/>
  <c r="M15" i="22"/>
  <c r="M27" i="26"/>
  <c r="M26" i="26"/>
  <c r="M25" i="26"/>
  <c r="M24" i="26"/>
  <c r="M23" i="26"/>
  <c r="M21" i="26"/>
  <c r="M20" i="26"/>
  <c r="M19" i="26"/>
  <c r="M18" i="26"/>
  <c r="M17" i="26"/>
  <c r="M16" i="26"/>
  <c r="M15" i="26"/>
  <c r="M27" i="25"/>
  <c r="M26" i="25"/>
  <c r="M25" i="25"/>
  <c r="M24" i="25"/>
  <c r="M23" i="25"/>
  <c r="M21" i="25"/>
  <c r="M20" i="25"/>
  <c r="M19" i="25"/>
  <c r="M18" i="25"/>
  <c r="M17" i="25"/>
  <c r="M16" i="25"/>
  <c r="M15" i="25"/>
  <c r="M27" i="23"/>
  <c r="M26" i="23"/>
  <c r="M25" i="23"/>
  <c r="M24" i="23"/>
  <c r="U21" i="23" s="1"/>
  <c r="U22" i="23" s="1"/>
  <c r="M23" i="23"/>
  <c r="M21" i="23"/>
  <c r="M20" i="23"/>
  <c r="M19" i="23"/>
  <c r="M18" i="23"/>
  <c r="M17" i="23"/>
  <c r="M16" i="23"/>
  <c r="M15" i="23"/>
  <c r="O27" i="26"/>
  <c r="O26" i="26"/>
  <c r="O25" i="26"/>
  <c r="O24" i="26"/>
  <c r="R23" i="26"/>
  <c r="Q23" i="26"/>
  <c r="O23" i="26"/>
  <c r="R21" i="26"/>
  <c r="R18" i="26"/>
  <c r="Q21" i="26"/>
  <c r="O21" i="26"/>
  <c r="U19" i="26"/>
  <c r="U20" i="26" s="1"/>
  <c r="R19" i="26"/>
  <c r="R20" i="26" s="1"/>
  <c r="O20" i="26"/>
  <c r="Q19" i="26"/>
  <c r="O19" i="26"/>
  <c r="Y17" i="26"/>
  <c r="Z17" i="26"/>
  <c r="AA17" i="26"/>
  <c r="AB17" i="26"/>
  <c r="AC17" i="26"/>
  <c r="U4" i="26"/>
  <c r="U5" i="26" s="1"/>
  <c r="Q18" i="26"/>
  <c r="O18" i="26"/>
  <c r="R17" i="26"/>
  <c r="Q17" i="26"/>
  <c r="O17" i="26"/>
  <c r="Y15" i="26"/>
  <c r="Z15" i="26"/>
  <c r="AA15" i="26"/>
  <c r="AB15" i="26"/>
  <c r="AC15" i="26"/>
  <c r="O16" i="26"/>
  <c r="R15" i="26"/>
  <c r="Q15" i="26"/>
  <c r="O15" i="26"/>
  <c r="Y13" i="26"/>
  <c r="Z13" i="26"/>
  <c r="AA13" i="26"/>
  <c r="AB13" i="26"/>
  <c r="AC13" i="26"/>
  <c r="R14" i="26"/>
  <c r="Q14" i="26"/>
  <c r="R13" i="26"/>
  <c r="U11" i="26"/>
  <c r="U12" i="26" s="1"/>
  <c r="R12" i="26"/>
  <c r="Q12" i="26"/>
  <c r="R11" i="26"/>
  <c r="Q11" i="26"/>
  <c r="Y9" i="26"/>
  <c r="Z9" i="26"/>
  <c r="AA9" i="26"/>
  <c r="AB9" i="26"/>
  <c r="AC9" i="26"/>
  <c r="R10" i="26"/>
  <c r="Q10" i="26"/>
  <c r="Y7" i="26"/>
  <c r="Z7" i="26"/>
  <c r="AA7" i="26"/>
  <c r="AB7" i="26"/>
  <c r="AC7" i="26"/>
  <c r="R8" i="26"/>
  <c r="Q8" i="26"/>
  <c r="R7" i="26"/>
  <c r="Q7" i="26"/>
  <c r="R6" i="26"/>
  <c r="Q6" i="26"/>
  <c r="R5" i="26"/>
  <c r="Q5" i="26"/>
  <c r="R4" i="26"/>
  <c r="Q4" i="26"/>
  <c r="O27" i="25"/>
  <c r="O26" i="25"/>
  <c r="O25" i="25"/>
  <c r="O24" i="25"/>
  <c r="R23" i="25"/>
  <c r="Q23" i="25"/>
  <c r="O23" i="25"/>
  <c r="R21" i="25"/>
  <c r="R18" i="25"/>
  <c r="Q21" i="25"/>
  <c r="O21" i="25"/>
  <c r="U19" i="25"/>
  <c r="U20" i="25" s="1"/>
  <c r="R19" i="25"/>
  <c r="O20" i="25"/>
  <c r="Q19" i="25"/>
  <c r="O19" i="25"/>
  <c r="Y17" i="25"/>
  <c r="Z17" i="25"/>
  <c r="AA17" i="25"/>
  <c r="AB17" i="25"/>
  <c r="AC17" i="25"/>
  <c r="U4" i="25"/>
  <c r="U5" i="25" s="1"/>
  <c r="Q18" i="25"/>
  <c r="O18" i="25"/>
  <c r="R17" i="25"/>
  <c r="Q17" i="25"/>
  <c r="O17" i="25"/>
  <c r="Y15" i="25"/>
  <c r="AA15" i="25"/>
  <c r="AB15" i="25"/>
  <c r="AC15" i="25"/>
  <c r="Z15" i="25"/>
  <c r="O16" i="25"/>
  <c r="R15" i="25"/>
  <c r="Q15" i="25"/>
  <c r="O15" i="25"/>
  <c r="Y13" i="25"/>
  <c r="Z13" i="25"/>
  <c r="AA13" i="25"/>
  <c r="AB13" i="25"/>
  <c r="AC13" i="25"/>
  <c r="R14" i="25"/>
  <c r="Q14" i="25"/>
  <c r="R13" i="25"/>
  <c r="U11" i="25"/>
  <c r="U12" i="25" s="1"/>
  <c r="R12" i="25"/>
  <c r="Q12" i="25"/>
  <c r="R11" i="25"/>
  <c r="Q11" i="25"/>
  <c r="Y9" i="25"/>
  <c r="Z9" i="25"/>
  <c r="AA9" i="25"/>
  <c r="AB9" i="25"/>
  <c r="AC9" i="25"/>
  <c r="R10" i="25"/>
  <c r="Q10" i="25"/>
  <c r="Y7" i="25"/>
  <c r="Z7" i="25"/>
  <c r="AA7" i="25"/>
  <c r="AB7" i="25"/>
  <c r="AC7" i="25"/>
  <c r="R8" i="25"/>
  <c r="Q8" i="25"/>
  <c r="R7" i="25"/>
  <c r="Q7" i="25"/>
  <c r="R6" i="25"/>
  <c r="Q6" i="25"/>
  <c r="R5" i="25"/>
  <c r="Q5" i="25"/>
  <c r="R4" i="25"/>
  <c r="Q4" i="25"/>
  <c r="O27" i="24"/>
  <c r="O26" i="24"/>
  <c r="O25" i="24"/>
  <c r="O24" i="24"/>
  <c r="R23" i="24"/>
  <c r="Q23" i="24"/>
  <c r="O23" i="24"/>
  <c r="R21" i="24"/>
  <c r="R18" i="24"/>
  <c r="Q21" i="24"/>
  <c r="O21" i="24"/>
  <c r="U19" i="24"/>
  <c r="U20" i="24" s="1"/>
  <c r="R19" i="24"/>
  <c r="R20" i="24" s="1"/>
  <c r="O20" i="24"/>
  <c r="Q19" i="24"/>
  <c r="O19" i="24"/>
  <c r="Y17" i="24"/>
  <c r="Z17" i="24"/>
  <c r="AA17" i="24"/>
  <c r="AB17" i="24"/>
  <c r="AC17" i="24"/>
  <c r="U4" i="24"/>
  <c r="U5" i="24" s="1"/>
  <c r="Q18" i="24"/>
  <c r="O18" i="24"/>
  <c r="R17" i="24"/>
  <c r="Q17" i="24"/>
  <c r="O17" i="24"/>
  <c r="Y15" i="24"/>
  <c r="Z15" i="24"/>
  <c r="AA15" i="24"/>
  <c r="AB15" i="24"/>
  <c r="AC15" i="24"/>
  <c r="O16" i="24"/>
  <c r="R15" i="24"/>
  <c r="Q15" i="24"/>
  <c r="O15" i="24"/>
  <c r="Y13" i="24"/>
  <c r="Z13" i="24"/>
  <c r="AA13" i="24"/>
  <c r="AB13" i="24"/>
  <c r="AC13" i="24"/>
  <c r="R14" i="24"/>
  <c r="Q14" i="24"/>
  <c r="R13" i="24"/>
  <c r="U11" i="24"/>
  <c r="U12" i="24" s="1"/>
  <c r="R12" i="24"/>
  <c r="Q12" i="24"/>
  <c r="R11" i="24"/>
  <c r="Q11" i="24"/>
  <c r="Y9" i="24"/>
  <c r="Z9" i="24"/>
  <c r="AA9" i="24"/>
  <c r="AB9" i="24"/>
  <c r="AC9" i="24"/>
  <c r="R10" i="24"/>
  <c r="Q10" i="24"/>
  <c r="Y7" i="24"/>
  <c r="Z7" i="24"/>
  <c r="AA7" i="24"/>
  <c r="AB7" i="24"/>
  <c r="AC7" i="24"/>
  <c r="R8" i="24"/>
  <c r="Q8" i="24"/>
  <c r="R7" i="24"/>
  <c r="Q7" i="24"/>
  <c r="R6" i="24"/>
  <c r="Q6" i="24"/>
  <c r="R5" i="24"/>
  <c r="Q5" i="24"/>
  <c r="R4" i="24"/>
  <c r="Q4" i="24"/>
  <c r="O27" i="23"/>
  <c r="O26" i="23"/>
  <c r="O25" i="23"/>
  <c r="O24" i="23"/>
  <c r="R23" i="23"/>
  <c r="Q23" i="23"/>
  <c r="O23" i="23"/>
  <c r="R21" i="23"/>
  <c r="R18" i="23"/>
  <c r="R19" i="23"/>
  <c r="Q21" i="23"/>
  <c r="O21" i="23"/>
  <c r="U19" i="23"/>
  <c r="U20" i="23" s="1"/>
  <c r="O20" i="23"/>
  <c r="Q19" i="23"/>
  <c r="O19" i="23"/>
  <c r="Y17" i="23"/>
  <c r="Z17" i="23"/>
  <c r="AA17" i="23"/>
  <c r="AB17" i="23"/>
  <c r="AC17" i="23"/>
  <c r="U4" i="23"/>
  <c r="U5" i="23" s="1"/>
  <c r="Q18" i="23"/>
  <c r="O18" i="23"/>
  <c r="R17" i="23"/>
  <c r="Q17" i="23"/>
  <c r="O17" i="23"/>
  <c r="Y15" i="23"/>
  <c r="Z15" i="23"/>
  <c r="AA15" i="23"/>
  <c r="AB15" i="23"/>
  <c r="AC15" i="23"/>
  <c r="O16" i="23"/>
  <c r="R15" i="23"/>
  <c r="Q15" i="23"/>
  <c r="O15" i="23"/>
  <c r="Y13" i="23"/>
  <c r="Z13" i="23"/>
  <c r="AA13" i="23"/>
  <c r="AB13" i="23"/>
  <c r="AC13" i="23"/>
  <c r="R14" i="23"/>
  <c r="Q14" i="23"/>
  <c r="R13" i="23"/>
  <c r="U11" i="23"/>
  <c r="U12" i="23" s="1"/>
  <c r="R12" i="23"/>
  <c r="Q12" i="23"/>
  <c r="R11" i="23"/>
  <c r="Q11" i="23"/>
  <c r="Y9" i="23"/>
  <c r="Z9" i="23"/>
  <c r="AA9" i="23"/>
  <c r="AB9" i="23"/>
  <c r="AC9" i="23"/>
  <c r="R10" i="23"/>
  <c r="Q10" i="23"/>
  <c r="Y7" i="23"/>
  <c r="Z7" i="23"/>
  <c r="AA7" i="23"/>
  <c r="AB7" i="23"/>
  <c r="AC7" i="23"/>
  <c r="R8" i="23"/>
  <c r="Q8" i="23"/>
  <c r="R7" i="23"/>
  <c r="Q7" i="23"/>
  <c r="R6" i="23"/>
  <c r="Q6" i="23"/>
  <c r="R5" i="23"/>
  <c r="Q5" i="23"/>
  <c r="R4" i="23"/>
  <c r="Q4" i="23"/>
  <c r="O27" i="22"/>
  <c r="O26" i="22"/>
  <c r="O25" i="22"/>
  <c r="O24" i="22"/>
  <c r="R23" i="22"/>
  <c r="Q23" i="22"/>
  <c r="O23" i="22"/>
  <c r="R21" i="22"/>
  <c r="R18" i="22"/>
  <c r="R20" i="22" s="1"/>
  <c r="R22" i="22"/>
  <c r="Q21" i="22"/>
  <c r="O21" i="22"/>
  <c r="U19" i="22"/>
  <c r="U20" i="22"/>
  <c r="R19" i="22"/>
  <c r="O20" i="22"/>
  <c r="Q19" i="22"/>
  <c r="O19" i="22"/>
  <c r="Y17" i="22"/>
  <c r="Z17" i="22"/>
  <c r="AA17" i="22"/>
  <c r="AB17" i="22"/>
  <c r="AC17" i="22"/>
  <c r="U4" i="22"/>
  <c r="U5" i="22" s="1"/>
  <c r="Q18" i="22"/>
  <c r="O18" i="22"/>
  <c r="R17" i="22"/>
  <c r="Q17" i="22"/>
  <c r="O17" i="22"/>
  <c r="Y15" i="22"/>
  <c r="Z15" i="22"/>
  <c r="AA15" i="22"/>
  <c r="AB15" i="22"/>
  <c r="AC15" i="22"/>
  <c r="O16" i="22"/>
  <c r="R15" i="22"/>
  <c r="Q15" i="22"/>
  <c r="O15" i="22"/>
  <c r="Y13" i="22"/>
  <c r="Z13" i="22"/>
  <c r="AA13" i="22"/>
  <c r="AB13" i="22"/>
  <c r="AC13" i="22"/>
  <c r="R14" i="22"/>
  <c r="Q14" i="22"/>
  <c r="R13" i="22"/>
  <c r="U11" i="22"/>
  <c r="U12" i="22" s="1"/>
  <c r="R12" i="22"/>
  <c r="Q12" i="22"/>
  <c r="R11" i="22"/>
  <c r="Q11" i="22"/>
  <c r="Y9" i="22"/>
  <c r="Z9" i="22"/>
  <c r="AA9" i="22"/>
  <c r="AB9" i="22"/>
  <c r="AC9" i="22"/>
  <c r="R10" i="22"/>
  <c r="Q10" i="22"/>
  <c r="Y7" i="22"/>
  <c r="Z7" i="22"/>
  <c r="AA7" i="22"/>
  <c r="AB7" i="22"/>
  <c r="AC7" i="22"/>
  <c r="R8" i="22"/>
  <c r="Q8" i="22"/>
  <c r="R7" i="22"/>
  <c r="Q7" i="22"/>
  <c r="R6" i="22"/>
  <c r="Q6" i="22"/>
  <c r="R5" i="22"/>
  <c r="Q5" i="22"/>
  <c r="R4" i="22"/>
  <c r="Q4" i="22"/>
  <c r="O27" i="20"/>
  <c r="O26" i="20"/>
  <c r="O25" i="20"/>
  <c r="O24" i="20"/>
  <c r="M23" i="20"/>
  <c r="M24" i="20"/>
  <c r="M25" i="20"/>
  <c r="M26" i="20"/>
  <c r="M27" i="20"/>
  <c r="M15" i="20"/>
  <c r="M16" i="20"/>
  <c r="M17" i="20"/>
  <c r="M18" i="20"/>
  <c r="M19" i="20"/>
  <c r="M20" i="20"/>
  <c r="M21" i="20"/>
  <c r="R23" i="20"/>
  <c r="Q23" i="20"/>
  <c r="O23" i="20"/>
  <c r="R21" i="20"/>
  <c r="R18" i="20"/>
  <c r="Q21" i="20"/>
  <c r="O21" i="20"/>
  <c r="U19" i="20"/>
  <c r="U20" i="20"/>
  <c r="R19" i="20"/>
  <c r="O20" i="20"/>
  <c r="Q19" i="20"/>
  <c r="O19" i="20"/>
  <c r="Y17" i="20"/>
  <c r="W17" i="20" s="1"/>
  <c r="Z17" i="20"/>
  <c r="AA17" i="20"/>
  <c r="AB17" i="20"/>
  <c r="AC17" i="20"/>
  <c r="U4" i="20"/>
  <c r="U5" i="20" s="1"/>
  <c r="Q18" i="20"/>
  <c r="O18" i="20"/>
  <c r="R17" i="20"/>
  <c r="Q17" i="20"/>
  <c r="O17" i="20"/>
  <c r="Y15" i="20"/>
  <c r="Z15" i="20"/>
  <c r="AA15" i="20"/>
  <c r="AB15" i="20"/>
  <c r="AC15" i="20"/>
  <c r="O16" i="20"/>
  <c r="R15" i="20"/>
  <c r="Q15" i="20"/>
  <c r="O15" i="20"/>
  <c r="Y13" i="20"/>
  <c r="Z13" i="20"/>
  <c r="AA13" i="20"/>
  <c r="W13" i="20" s="1"/>
  <c r="X13" i="20" s="1"/>
  <c r="U13" i="20" s="1"/>
  <c r="AB13" i="20"/>
  <c r="AC13" i="20"/>
  <c r="R14" i="20"/>
  <c r="Q14" i="20"/>
  <c r="R13" i="20"/>
  <c r="U11" i="20"/>
  <c r="U12" i="20" s="1"/>
  <c r="R12" i="20"/>
  <c r="Q12" i="20"/>
  <c r="R11" i="20"/>
  <c r="Q11" i="20"/>
  <c r="Y9" i="20"/>
  <c r="Z9" i="20"/>
  <c r="AA9" i="20"/>
  <c r="AB9" i="20"/>
  <c r="AC9" i="20"/>
  <c r="R10" i="20"/>
  <c r="Q10" i="20"/>
  <c r="Y7" i="20"/>
  <c r="Z7" i="20"/>
  <c r="AA7" i="20"/>
  <c r="AB7" i="20"/>
  <c r="AC7" i="20"/>
  <c r="R8" i="20"/>
  <c r="Q8" i="20"/>
  <c r="R7" i="20"/>
  <c r="Q7" i="20"/>
  <c r="R6" i="20"/>
  <c r="Q6" i="20"/>
  <c r="R5" i="20"/>
  <c r="Q5" i="20"/>
  <c r="R4" i="20"/>
  <c r="Q4" i="20"/>
  <c r="U21" i="26" l="1"/>
  <c r="W9" i="20"/>
  <c r="X9" i="20" s="1"/>
  <c r="U9" i="20" s="1"/>
  <c r="U21" i="20"/>
  <c r="W17" i="23"/>
  <c r="X17" i="23" s="1"/>
  <c r="U17" i="23" s="1"/>
  <c r="W15" i="24"/>
  <c r="X15" i="24" s="1"/>
  <c r="U15" i="24" s="1"/>
  <c r="W9" i="25"/>
  <c r="U21" i="25"/>
  <c r="R20" i="25"/>
  <c r="R22" i="25"/>
  <c r="R22" i="24"/>
  <c r="R22" i="20"/>
  <c r="W7" i="26"/>
  <c r="X7" i="26" s="1"/>
  <c r="U7" i="26" s="1"/>
  <c r="W13" i="26"/>
  <c r="U14" i="26" s="1"/>
  <c r="W17" i="26"/>
  <c r="X17" i="26" s="1"/>
  <c r="U17" i="26" s="1"/>
  <c r="U6" i="26"/>
  <c r="W17" i="25"/>
  <c r="W15" i="25"/>
  <c r="U16" i="25" s="1"/>
  <c r="W13" i="25"/>
  <c r="X13" i="25" s="1"/>
  <c r="U13" i="25" s="1"/>
  <c r="U21" i="24"/>
  <c r="W9" i="24"/>
  <c r="X9" i="24" s="1"/>
  <c r="U9" i="24" s="1"/>
  <c r="W13" i="24"/>
  <c r="U14" i="24" s="1"/>
  <c r="U16" i="24"/>
  <c r="W13" i="23"/>
  <c r="U14" i="23" s="1"/>
  <c r="U6" i="22"/>
  <c r="W9" i="22"/>
  <c r="U10" i="22" s="1"/>
  <c r="W13" i="22"/>
  <c r="X13" i="22" s="1"/>
  <c r="U13" i="22" s="1"/>
  <c r="W15" i="22"/>
  <c r="X15" i="22" s="1"/>
  <c r="U15" i="22" s="1"/>
  <c r="U6" i="20"/>
  <c r="W15" i="20"/>
  <c r="X15" i="20" s="1"/>
  <c r="U15" i="20" s="1"/>
  <c r="U14" i="20"/>
  <c r="U10" i="20"/>
  <c r="W7" i="20"/>
  <c r="X7" i="20" s="1"/>
  <c r="U7" i="20" s="1"/>
  <c r="R20" i="20"/>
  <c r="X9" i="25"/>
  <c r="U9" i="25" s="1"/>
  <c r="U10" i="25"/>
  <c r="X15" i="25"/>
  <c r="U15" i="25" s="1"/>
  <c r="X17" i="25"/>
  <c r="U17" i="25" s="1"/>
  <c r="U18" i="25"/>
  <c r="X17" i="20"/>
  <c r="U17" i="20" s="1"/>
  <c r="U18" i="20"/>
  <c r="W15" i="23"/>
  <c r="W17" i="24"/>
  <c r="W7" i="25"/>
  <c r="U6" i="23"/>
  <c r="U6" i="25"/>
  <c r="U8" i="26"/>
  <c r="W9" i="23"/>
  <c r="R22" i="23"/>
  <c r="R20" i="23"/>
  <c r="W7" i="24"/>
  <c r="W17" i="22"/>
  <c r="W15" i="26"/>
  <c r="W7" i="23"/>
  <c r="X13" i="24"/>
  <c r="U13" i="24" s="1"/>
  <c r="W9" i="26"/>
  <c r="R22" i="26"/>
  <c r="W7" i="22"/>
  <c r="C8" i="21"/>
  <c r="P10" i="21"/>
  <c r="D8" i="21"/>
  <c r="E12" i="21"/>
  <c r="P11" i="21"/>
  <c r="O8" i="21"/>
  <c r="O10" i="21"/>
  <c r="G10" i="21"/>
  <c r="I12" i="21"/>
  <c r="J12" i="21"/>
  <c r="K9" i="21"/>
  <c r="H7" i="21"/>
  <c r="C9" i="21"/>
  <c r="G11" i="21"/>
  <c r="H9" i="21"/>
  <c r="G9" i="21"/>
  <c r="M12" i="21"/>
  <c r="F9" i="21"/>
  <c r="P7" i="21"/>
  <c r="C12" i="21"/>
  <c r="H8" i="21"/>
  <c r="I8" i="21"/>
  <c r="I11" i="21"/>
  <c r="L11" i="21"/>
  <c r="H11" i="21"/>
  <c r="C11" i="21"/>
  <c r="I7" i="21"/>
  <c r="E11" i="21"/>
  <c r="F7" i="21"/>
  <c r="F12" i="21"/>
  <c r="M8" i="21"/>
  <c r="D10" i="21"/>
  <c r="E7" i="21"/>
  <c r="I9" i="21"/>
  <c r="E8" i="21"/>
  <c r="O12" i="21"/>
  <c r="J11" i="21"/>
  <c r="L10" i="21"/>
  <c r="L9" i="21"/>
  <c r="M7" i="21"/>
  <c r="P9" i="21"/>
  <c r="F11" i="21"/>
  <c r="I10" i="21"/>
  <c r="G8" i="21"/>
  <c r="J10" i="21"/>
  <c r="F10" i="21"/>
  <c r="Q9" i="21"/>
  <c r="D7" i="21"/>
  <c r="J9" i="21"/>
  <c r="G7" i="21"/>
  <c r="M11" i="21"/>
  <c r="Q11" i="21"/>
  <c r="O9" i="21"/>
  <c r="C10" i="21"/>
  <c r="K12" i="21"/>
  <c r="J7" i="21"/>
  <c r="L8" i="21"/>
  <c r="L12" i="21"/>
  <c r="P12" i="21"/>
  <c r="P8" i="21"/>
  <c r="J8" i="21"/>
  <c r="E5" i="28" l="1"/>
  <c r="E9" i="28"/>
  <c r="B9" i="28"/>
  <c r="B5" i="28"/>
  <c r="D6" i="28"/>
  <c r="C8" i="28"/>
  <c r="E6" i="28"/>
  <c r="B6" i="28"/>
  <c r="B7" i="28"/>
  <c r="D9" i="28"/>
  <c r="C5" i="28"/>
  <c r="B8" i="28"/>
  <c r="C9" i="28"/>
  <c r="D7" i="28"/>
  <c r="D5" i="28"/>
  <c r="E8" i="28"/>
  <c r="E7" i="28"/>
  <c r="E4" i="28"/>
  <c r="C4" i="28"/>
  <c r="U22" i="25"/>
  <c r="X9" i="22"/>
  <c r="U9" i="22" s="1"/>
  <c r="U18" i="23"/>
  <c r="U23" i="20"/>
  <c r="U23" i="23"/>
  <c r="U22" i="20"/>
  <c r="U22" i="26"/>
  <c r="N11" i="21"/>
  <c r="N8" i="21"/>
  <c r="N12" i="21"/>
  <c r="X13" i="26"/>
  <c r="U13" i="26" s="1"/>
  <c r="U18" i="26"/>
  <c r="U14" i="25"/>
  <c r="U10" i="24"/>
  <c r="U22" i="24"/>
  <c r="X13" i="23"/>
  <c r="U13" i="23" s="1"/>
  <c r="U23" i="22"/>
  <c r="U16" i="22"/>
  <c r="U14" i="22"/>
  <c r="U16" i="20"/>
  <c r="U8" i="20"/>
  <c r="X9" i="26"/>
  <c r="U9" i="26" s="1"/>
  <c r="U10" i="26"/>
  <c r="U8" i="23"/>
  <c r="X7" i="23"/>
  <c r="U7" i="23" s="1"/>
  <c r="X15" i="26"/>
  <c r="U15" i="26" s="1"/>
  <c r="U16" i="26"/>
  <c r="X9" i="23"/>
  <c r="U9" i="23" s="1"/>
  <c r="U10" i="23"/>
  <c r="U23" i="25"/>
  <c r="X17" i="22"/>
  <c r="U17" i="22" s="1"/>
  <c r="U18" i="22"/>
  <c r="U8" i="24"/>
  <c r="X7" i="24"/>
  <c r="U7" i="24" s="1"/>
  <c r="X7" i="25"/>
  <c r="U7" i="25" s="1"/>
  <c r="U8" i="25"/>
  <c r="X17" i="24"/>
  <c r="U17" i="24" s="1"/>
  <c r="U18" i="24"/>
  <c r="X7" i="22"/>
  <c r="U7" i="22" s="1"/>
  <c r="U8" i="22"/>
  <c r="U16" i="23"/>
  <c r="X15" i="23"/>
  <c r="U15" i="23" s="1"/>
  <c r="L7" i="21"/>
  <c r="K10" i="21"/>
  <c r="F8" i="21"/>
  <c r="K8" i="21"/>
  <c r="H12" i="21"/>
  <c r="G12" i="21"/>
  <c r="E10" i="21"/>
  <c r="K11" i="21"/>
  <c r="M9" i="21"/>
  <c r="E9" i="21"/>
  <c r="D11" i="21"/>
  <c r="D12" i="21"/>
  <c r="O11" i="21"/>
  <c r="O7" i="21"/>
  <c r="C7" i="21"/>
  <c r="D9" i="21"/>
  <c r="M10" i="21"/>
  <c r="H10" i="21"/>
  <c r="K7" i="21"/>
  <c r="Q8" i="21"/>
  <c r="C7" i="28" l="1"/>
  <c r="D8" i="28"/>
  <c r="C6" i="28"/>
  <c r="D4" i="28"/>
  <c r="B4" i="28"/>
  <c r="N10" i="21"/>
  <c r="N9" i="21"/>
  <c r="N7" i="21"/>
  <c r="R9" i="21"/>
  <c r="R8" i="21"/>
  <c r="Q12" i="21"/>
  <c r="Q7" i="21"/>
  <c r="R12" i="21"/>
  <c r="Q10" i="21"/>
  <c r="F9" i="28" l="1"/>
  <c r="F5" i="28"/>
  <c r="F6" i="28"/>
  <c r="U23" i="26"/>
  <c r="U23" i="24"/>
  <c r="R11" i="21"/>
  <c r="R10" i="21"/>
  <c r="F7" i="28" l="1"/>
  <c r="F8" i="28"/>
  <c r="R7" i="21"/>
  <c r="F4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Barrett</author>
  </authors>
  <commentList>
    <comment ref="A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sharedStrings.xml><?xml version="1.0" encoding="utf-8"?>
<sst xmlns="http://schemas.openxmlformats.org/spreadsheetml/2006/main" count="1560" uniqueCount="288">
  <si>
    <t>Pieces</t>
  </si>
  <si>
    <t>Location</t>
  </si>
  <si>
    <t>Type</t>
  </si>
  <si>
    <t>Structure</t>
  </si>
  <si>
    <t>Stability</t>
  </si>
  <si>
    <t>Gravel</t>
  </si>
  <si>
    <t>LWDI</t>
  </si>
  <si>
    <t>Total Number of Pieces:</t>
  </si>
  <si>
    <t>Pieces per foot:</t>
  </si>
  <si>
    <t>Total Piece Score:</t>
  </si>
  <si>
    <t>Total Number of Dams:</t>
  </si>
  <si>
    <t>Dams per foot:</t>
  </si>
  <si>
    <t>Total pieces in zones 1-2:</t>
  </si>
  <si>
    <t>% in Dominant Size Class:</t>
  </si>
  <si>
    <t>Dominant Length Score:</t>
  </si>
  <si>
    <t>% Dominant Length</t>
  </si>
  <si>
    <t>Dominant Size Score</t>
  </si>
  <si>
    <t>Dominant Structure Score</t>
  </si>
  <si>
    <t>% Dominant Structure</t>
  </si>
  <si>
    <t>Dominant Stability Score</t>
  </si>
  <si>
    <t>% Dominant Stability</t>
  </si>
  <si>
    <t>Dominant Orientation</t>
  </si>
  <si>
    <t>% Dominant Orientation</t>
  </si>
  <si>
    <t>0.4 to 0.6</t>
  </si>
  <si>
    <t>0.6 to 0.8</t>
  </si>
  <si>
    <t>0.8 to 1.0</t>
  </si>
  <si>
    <t>&gt; 1.0</t>
  </si>
  <si>
    <t>10 to 20</t>
  </si>
  <si>
    <t>20 to 30</t>
  </si>
  <si>
    <t>Bridge</t>
  </si>
  <si>
    <t>Ramp</t>
  </si>
  <si>
    <t>Submersed</t>
  </si>
  <si>
    <t>Buried</t>
  </si>
  <si>
    <t>Plain</t>
  </si>
  <si>
    <t>Intermediate</t>
  </si>
  <si>
    <t>Sticky</t>
  </si>
  <si>
    <t>Moveable</t>
  </si>
  <si>
    <t>Secured</t>
  </si>
  <si>
    <t>0 to 20</t>
  </si>
  <si>
    <t>20 to 40</t>
  </si>
  <si>
    <t>40 to 60</t>
  </si>
  <si>
    <t>60 to 80</t>
  </si>
  <si>
    <t>80 to 90</t>
  </si>
  <si>
    <t>80 to 100</t>
  </si>
  <si>
    <t>Coarse</t>
  </si>
  <si>
    <t>Fine</t>
  </si>
  <si>
    <t>Partially high flow</t>
  </si>
  <si>
    <t>In high flow</t>
  </si>
  <si>
    <t>Partially low flow</t>
  </si>
  <si>
    <t>Mid low flow</t>
  </si>
  <si>
    <t>In low flow</t>
  </si>
  <si>
    <t>Identification</t>
  </si>
  <si>
    <t>Stratifiers</t>
  </si>
  <si>
    <t>Reference</t>
  </si>
  <si>
    <t>Mixed</t>
  </si>
  <si>
    <t>Intermittent</t>
  </si>
  <si>
    <t>Morphology</t>
  </si>
  <si>
    <t>Slope (ft/ft)</t>
  </si>
  <si>
    <t>LWD Summary</t>
  </si>
  <si>
    <t>Degraded</t>
  </si>
  <si>
    <t>Perennial</t>
  </si>
  <si>
    <t>LWDI Summary</t>
  </si>
  <si>
    <t>Condition</t>
  </si>
  <si>
    <t>Latitude</t>
  </si>
  <si>
    <t>Longitude</t>
  </si>
  <si>
    <t>Piece Score</t>
  </si>
  <si>
    <t>Dam Score</t>
  </si>
  <si>
    <t>Rosgen</t>
  </si>
  <si>
    <t>Stream</t>
  </si>
  <si>
    <t>Sheet</t>
  </si>
  <si>
    <t>Drainage</t>
  </si>
  <si>
    <t>Area</t>
  </si>
  <si>
    <t>Slope</t>
  </si>
  <si>
    <t>ft/ft</t>
  </si>
  <si>
    <t>Ephemeral</t>
  </si>
  <si>
    <t>Restored</t>
  </si>
  <si>
    <t>Silt/Clay</t>
  </si>
  <si>
    <t>Sand</t>
  </si>
  <si>
    <t>Cobble</t>
  </si>
  <si>
    <t>Boulder</t>
  </si>
  <si>
    <t>Bedrock</t>
  </si>
  <si>
    <t>Deciduous</t>
  </si>
  <si>
    <t>Evergreen</t>
  </si>
  <si>
    <t>% in Zones 1-2</t>
  </si>
  <si>
    <t>Forest Type</t>
  </si>
  <si>
    <t>Stream Condition</t>
  </si>
  <si>
    <t>Diameter (cm)</t>
  </si>
  <si>
    <t xml:space="preserve">60 to 80 </t>
  </si>
  <si>
    <t>Piece Count</t>
  </si>
  <si>
    <t>Check</t>
  </si>
  <si>
    <t>Entrenchment Ratio</t>
  </si>
  <si>
    <t>Floodprone Width (ft)</t>
  </si>
  <si>
    <t>W/D Ratio</t>
  </si>
  <si>
    <t>Stream Name</t>
  </si>
  <si>
    <t>Reach ID</t>
  </si>
  <si>
    <t>Watershed Name</t>
  </si>
  <si>
    <t>Forest Age (yrs)</t>
  </si>
  <si>
    <t>Coastal Plain</t>
  </si>
  <si>
    <t>Piedmont</t>
  </si>
  <si>
    <t>C5</t>
  </si>
  <si>
    <t>Physiographic</t>
  </si>
  <si>
    <t>Province</t>
  </si>
  <si>
    <t>Classification</t>
  </si>
  <si>
    <t xml:space="preserve">No. of </t>
  </si>
  <si>
    <t>Dams</t>
  </si>
  <si>
    <t>Pieces +</t>
  </si>
  <si>
    <t>C9</t>
  </si>
  <si>
    <t>C10</t>
  </si>
  <si>
    <t>U21</t>
  </si>
  <si>
    <t>Investigator(s)</t>
  </si>
  <si>
    <t>Date</t>
  </si>
  <si>
    <t>Latitude (dd)</t>
  </si>
  <si>
    <t>Longitude (dd)</t>
  </si>
  <si>
    <t>BKF Mean Depth (ft)</t>
  </si>
  <si>
    <t>Bed material</t>
  </si>
  <si>
    <t>County</t>
  </si>
  <si>
    <t>State</t>
  </si>
  <si>
    <t>Alaska</t>
  </si>
  <si>
    <t>Nebraska</t>
  </si>
  <si>
    <t>Arizona</t>
  </si>
  <si>
    <t>Nevada</t>
  </si>
  <si>
    <t>Arkansas</t>
  </si>
  <si>
    <t>New Hampshire</t>
  </si>
  <si>
    <t>California</t>
  </si>
  <si>
    <t>New Jersey</t>
  </si>
  <si>
    <t>Colorado</t>
  </si>
  <si>
    <t>New Mexico</t>
  </si>
  <si>
    <t>Connecticut</t>
  </si>
  <si>
    <t>New York</t>
  </si>
  <si>
    <t>Delaware</t>
  </si>
  <si>
    <t>North Carolina</t>
  </si>
  <si>
    <t>Florida</t>
  </si>
  <si>
    <t>North Dakota</t>
  </si>
  <si>
    <t>Georgia</t>
  </si>
  <si>
    <t>Ohio</t>
  </si>
  <si>
    <t>Hawaii</t>
  </si>
  <si>
    <t>Oklahoma</t>
  </si>
  <si>
    <t>Idaho</t>
  </si>
  <si>
    <t>Oregon</t>
  </si>
  <si>
    <t>Illinois</t>
  </si>
  <si>
    <t>Pennsylvania</t>
  </si>
  <si>
    <t>Indiana</t>
  </si>
  <si>
    <t>Rhode Island</t>
  </si>
  <si>
    <t>Iowa</t>
  </si>
  <si>
    <t>South Carolina</t>
  </si>
  <si>
    <t>Kansas</t>
  </si>
  <si>
    <t>South Dakota</t>
  </si>
  <si>
    <t>Kentucky</t>
  </si>
  <si>
    <t>Tennessee</t>
  </si>
  <si>
    <t>Louisiana</t>
  </si>
  <si>
    <t>Texas</t>
  </si>
  <si>
    <t>Utah</t>
  </si>
  <si>
    <t>Maryland</t>
  </si>
  <si>
    <t>Vermont</t>
  </si>
  <si>
    <t>Massachusetts</t>
  </si>
  <si>
    <t>Virginia</t>
  </si>
  <si>
    <t>Michigan</t>
  </si>
  <si>
    <t>Washington</t>
  </si>
  <si>
    <t>Minnesota</t>
  </si>
  <si>
    <t>West Virginia</t>
  </si>
  <si>
    <t>Mississippi</t>
  </si>
  <si>
    <t>Wisconsin</t>
  </si>
  <si>
    <t>Missouri</t>
  </si>
  <si>
    <t>Wyoming</t>
  </si>
  <si>
    <t>Alabama</t>
  </si>
  <si>
    <t>U19</t>
  </si>
  <si>
    <t>U4</t>
  </si>
  <si>
    <t>U6</t>
  </si>
  <si>
    <t>C6</t>
  </si>
  <si>
    <t>K5</t>
  </si>
  <si>
    <t>Appalachian Plateaus</t>
  </si>
  <si>
    <t>Valley and Ridge</t>
  </si>
  <si>
    <t>Blue Ridge Mountains</t>
  </si>
  <si>
    <t>Interior Low Plateaus</t>
  </si>
  <si>
    <t>Great Plains</t>
  </si>
  <si>
    <t>Adirondack</t>
  </si>
  <si>
    <t>Basin and Range</t>
  </si>
  <si>
    <t>Cascade-Sierra Mountains</t>
  </si>
  <si>
    <t>Colorado Plateaus</t>
  </si>
  <si>
    <t>Columbia Plateaus</t>
  </si>
  <si>
    <t>Lower Californian</t>
  </si>
  <si>
    <t>Middle Rocky Mountains</t>
  </si>
  <si>
    <t>New England</t>
  </si>
  <si>
    <t>Northern Rocky Mountains</t>
  </si>
  <si>
    <t>Ouachita</t>
  </si>
  <si>
    <t>Ozark Plateaus</t>
  </si>
  <si>
    <t>Southern Rocky Mountains</t>
  </si>
  <si>
    <t>St. Lawrence Valley</t>
  </si>
  <si>
    <t>Superior Upland</t>
  </si>
  <si>
    <t>Wyoming Basin</t>
  </si>
  <si>
    <t>Managed</t>
  </si>
  <si>
    <t xml:space="preserve">30 to 40    </t>
  </si>
  <si>
    <t xml:space="preserve">40 to 50   </t>
  </si>
  <si>
    <t>Survey Length (ft)</t>
  </si>
  <si>
    <t>Phys. Province</t>
  </si>
  <si>
    <t>Dominant Species</t>
  </si>
  <si>
    <t>Orientation (deg)</t>
  </si>
  <si>
    <t>Stream Classification</t>
  </si>
  <si>
    <t>BKF Width (ft)</t>
  </si>
  <si>
    <t xml:space="preserve">&gt;50              </t>
  </si>
  <si>
    <t>CATEGORY</t>
  </si>
  <si>
    <t>SCORE</t>
  </si>
  <si>
    <t>LARGE WOODY DEBRIS FIELD FORM</t>
  </si>
  <si>
    <t>Length/BKF Width</t>
  </si>
  <si>
    <t>Length                                    (% of BKF Width)</t>
  </si>
  <si>
    <t>Height                                    (% of BKF Depth)</t>
  </si>
  <si>
    <t xml:space="preserve"> Survey Length = 328 ft/100 m</t>
  </si>
  <si>
    <t xml:space="preserve">Rosgen Type </t>
  </si>
  <si>
    <t>Bed mat.</t>
  </si>
  <si>
    <t>"See Notes"</t>
  </si>
  <si>
    <t>Physiograhic Province</t>
  </si>
  <si>
    <t>Phys Prov</t>
  </si>
  <si>
    <t>For Type</t>
  </si>
  <si>
    <t>G5</t>
  </si>
  <si>
    <t>K10</t>
  </si>
  <si>
    <t>G6</t>
  </si>
  <si>
    <t>K8</t>
  </si>
  <si>
    <t>K6</t>
  </si>
  <si>
    <t>Weighted Dam Score:</t>
  </si>
  <si>
    <t>Dam Score:</t>
  </si>
  <si>
    <t>Weighted Dam</t>
  </si>
  <si>
    <t>Score</t>
  </si>
  <si>
    <t>u23</t>
  </si>
  <si>
    <t>u22</t>
  </si>
  <si>
    <t>Field Notes:</t>
  </si>
  <si>
    <t>Int/Fine</t>
  </si>
  <si>
    <t>Coarse/Int</t>
  </si>
  <si>
    <t>Mov/Int</t>
  </si>
  <si>
    <t>Plain/Int</t>
  </si>
  <si>
    <t>Int/Sticky</t>
  </si>
  <si>
    <t>Int/Sec</t>
  </si>
  <si>
    <t>* PIECES *</t>
  </si>
  <si>
    <t>** DEBRIS DAMS **</t>
  </si>
  <si>
    <t>PIECE SCORES</t>
  </si>
  <si>
    <t>Additional Notes:</t>
  </si>
  <si>
    <t>Rosgen Type</t>
  </si>
  <si>
    <t>A</t>
  </si>
  <si>
    <t>C</t>
  </si>
  <si>
    <t>D</t>
  </si>
  <si>
    <t>F</t>
  </si>
  <si>
    <t>G</t>
  </si>
  <si>
    <t>B</t>
  </si>
  <si>
    <t>E</t>
  </si>
  <si>
    <t>"See Field Notes"</t>
  </si>
  <si>
    <t>DAM SCORES</t>
  </si>
  <si>
    <r>
      <t>Drainage Area (mi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</si>
  <si>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Zone 3</t>
    </r>
    <r>
      <rPr>
        <sz val="10"/>
        <color theme="1"/>
        <rFont val="Arial"/>
        <family val="2"/>
      </rPr>
      <t xml:space="preserve"> (Above BKF/Within Streambanks)</t>
    </r>
  </si>
  <si>
    <r>
      <rPr>
        <b/>
        <sz val="11"/>
        <color theme="1"/>
        <rFont val="Arial"/>
        <family val="2"/>
      </rPr>
      <t>Zone 1</t>
    </r>
    <r>
      <rPr>
        <sz val="11"/>
        <color theme="1"/>
        <rFont val="Arial"/>
        <family val="2"/>
      </rPr>
      <t xml:space="preserve"> (Below WS)</t>
    </r>
  </si>
  <si>
    <r>
      <rPr>
        <b/>
        <sz val="10"/>
        <color theme="1"/>
        <rFont val="Arial"/>
        <family val="2"/>
      </rPr>
      <t>Zone 4</t>
    </r>
    <r>
      <rPr>
        <sz val="10"/>
        <color theme="1"/>
        <rFont val="Arial"/>
        <family val="2"/>
      </rPr>
      <t xml:space="preserve"> (Above BKF/Hanging into Ch)</t>
    </r>
  </si>
  <si>
    <r>
      <rPr>
        <b/>
        <sz val="10"/>
        <color theme="1"/>
        <rFont val="Arial"/>
        <family val="2"/>
      </rPr>
      <t>Zone 2</t>
    </r>
    <r>
      <rPr>
        <sz val="10"/>
        <color theme="1"/>
        <rFont val="Arial"/>
        <family val="2"/>
      </rPr>
      <t xml:space="preserve"> (Above WS/Below BKF)</t>
    </r>
  </si>
  <si>
    <t>0 to 0.4</t>
  </si>
  <si>
    <t>Revised:  10/18/2016</t>
  </si>
  <si>
    <t>site1</t>
  </si>
  <si>
    <t>site2</t>
  </si>
  <si>
    <t>site3</t>
  </si>
  <si>
    <t>site4</t>
  </si>
  <si>
    <t>site5</t>
  </si>
  <si>
    <t>site6</t>
  </si>
  <si>
    <t>GJ</t>
  </si>
  <si>
    <t>Rhododendron, Oak, Maple, Birch, Hickory</t>
  </si>
  <si>
    <t>Rhododendron, Oak, Maple, Birch, Hickory, Pine</t>
  </si>
  <si>
    <t>B3a</t>
  </si>
  <si>
    <t>E4</t>
  </si>
  <si>
    <t>B3c</t>
  </si>
  <si>
    <t>B4c</t>
  </si>
  <si>
    <t>Middle Saluda River</t>
  </si>
  <si>
    <t>Saluda</t>
  </si>
  <si>
    <t>SC</t>
  </si>
  <si>
    <t>Greenville</t>
  </si>
  <si>
    <t>Oak, Sycamore, Maple</t>
  </si>
  <si>
    <t>Reference -- Gage Station</t>
  </si>
  <si>
    <t>Wattacoo Creek</t>
  </si>
  <si>
    <t>Green Creek</t>
  </si>
  <si>
    <t>UT Matthews Creek</t>
  </si>
  <si>
    <t>Laurel, Oak, Maple, Birch, Hickory</t>
  </si>
  <si>
    <t>Howard Creek</t>
  </si>
  <si>
    <t>Crane Creek</t>
  </si>
  <si>
    <t>Matthews</t>
  </si>
  <si>
    <t>B4</t>
  </si>
  <si>
    <t>Savannah</t>
  </si>
  <si>
    <r>
      <t>mi</t>
    </r>
    <r>
      <rPr>
        <vertAlign val="superscript"/>
        <sz val="11"/>
        <color theme="1"/>
        <rFont val="Arial"/>
        <family val="2"/>
      </rPr>
      <t>2</t>
    </r>
  </si>
  <si>
    <t>30 to 40</t>
  </si>
  <si>
    <t>Oconee</t>
  </si>
  <si>
    <t>Site</t>
  </si>
  <si>
    <t>Number of Pieces</t>
  </si>
  <si>
    <t>Number of Dams</t>
  </si>
  <si>
    <t>Table 6. Large Woody Debris Assessment Results.</t>
  </si>
  <si>
    <t>Blue Ridge SC Ecoregion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</si>
</sst>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Garamond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Garamond"/>
      <family val="1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"/>
      <family val="1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color theme="1"/>
      <name val="Arial"/>
      <family val="2"/>
    </font>
    <font>
      <sz val="11"/>
      <color rgb="FF0000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4" borderId="27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7" borderId="19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0" fontId="12" fillId="8" borderId="22" xfId="0" applyFont="1" applyFill="1" applyBorder="1" applyAlignment="1">
      <alignment vertical="center"/>
    </xf>
    <xf numFmtId="0" fontId="12" fillId="8" borderId="34" xfId="0" applyFont="1" applyFill="1" applyBorder="1" applyAlignment="1">
      <alignment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0" fontId="12" fillId="7" borderId="14" xfId="0" applyFont="1" applyFill="1" applyBorder="1" applyAlignment="1">
      <alignment vertical="center"/>
    </xf>
    <xf numFmtId="0" fontId="12" fillId="7" borderId="35" xfId="0" applyFont="1" applyFill="1" applyBorder="1" applyAlignment="1">
      <alignment vertical="center"/>
    </xf>
    <xf numFmtId="0" fontId="12" fillId="7" borderId="36" xfId="0" applyFont="1" applyFill="1" applyBorder="1" applyAlignment="1">
      <alignment vertical="center"/>
    </xf>
    <xf numFmtId="0" fontId="12" fillId="7" borderId="47" xfId="0" applyFont="1" applyFill="1" applyBorder="1" applyAlignment="1">
      <alignment horizontal="center" vertical="center"/>
    </xf>
    <xf numFmtId="0" fontId="12" fillId="8" borderId="4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12" fillId="8" borderId="49" xfId="0" applyFont="1" applyFill="1" applyBorder="1" applyAlignment="1">
      <alignment horizontal="center" vertical="center"/>
    </xf>
    <xf numFmtId="166" fontId="12" fillId="8" borderId="33" xfId="0" applyNumberFormat="1" applyFont="1" applyFill="1" applyBorder="1" applyAlignment="1">
      <alignment vertical="center"/>
    </xf>
    <xf numFmtId="0" fontId="12" fillId="8" borderId="46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2" fontId="12" fillId="4" borderId="27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9" fontId="12" fillId="0" borderId="6" xfId="1" applyFont="1" applyBorder="1" applyAlignment="1">
      <alignment horizontal="center" vertical="center"/>
    </xf>
    <xf numFmtId="9" fontId="12" fillId="0" borderId="0" xfId="1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1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vertical="center"/>
    </xf>
    <xf numFmtId="166" fontId="12" fillId="7" borderId="12" xfId="0" applyNumberFormat="1" applyFont="1" applyFill="1" applyBorder="1" applyAlignment="1">
      <alignment vertical="center"/>
    </xf>
    <xf numFmtId="0" fontId="12" fillId="8" borderId="51" xfId="0" applyFont="1" applyFill="1" applyBorder="1" applyAlignment="1">
      <alignment vertical="center"/>
    </xf>
    <xf numFmtId="0" fontId="12" fillId="8" borderId="61" xfId="0" applyFont="1" applyFill="1" applyBorder="1" applyAlignment="1">
      <alignment vertical="center"/>
    </xf>
    <xf numFmtId="0" fontId="12" fillId="8" borderId="53" xfId="0" applyFont="1" applyFill="1" applyBorder="1" applyAlignment="1">
      <alignment vertical="center"/>
    </xf>
    <xf numFmtId="0" fontId="12" fillId="8" borderId="59" xfId="0" applyFont="1" applyFill="1" applyBorder="1" applyAlignment="1">
      <alignment vertical="center"/>
    </xf>
    <xf numFmtId="0" fontId="12" fillId="8" borderId="65" xfId="0" applyFont="1" applyFill="1" applyBorder="1" applyAlignment="1">
      <alignment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/>
    <xf numFmtId="0" fontId="13" fillId="0" borderId="11" xfId="0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167" fontId="17" fillId="0" borderId="0" xfId="0" applyNumberFormat="1" applyFont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0" fillId="0" borderId="0" xfId="0" applyFont="1" applyFill="1"/>
    <xf numFmtId="0" fontId="20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right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0" fontId="0" fillId="0" borderId="0" xfId="0" applyFill="1"/>
    <xf numFmtId="0" fontId="2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/>
    <xf numFmtId="0" fontId="2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horizontal="center" vertical="center"/>
    </xf>
    <xf numFmtId="14" fontId="12" fillId="7" borderId="51" xfId="0" applyNumberFormat="1" applyFont="1" applyFill="1" applyBorder="1" applyAlignment="1">
      <alignment horizontal="center" vertical="center"/>
    </xf>
    <xf numFmtId="14" fontId="12" fillId="7" borderId="12" xfId="0" applyNumberFormat="1" applyFont="1" applyFill="1" applyBorder="1" applyAlignment="1">
      <alignment horizontal="center" vertical="center"/>
    </xf>
    <xf numFmtId="14" fontId="12" fillId="7" borderId="59" xfId="0" applyNumberFormat="1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left" vertical="center"/>
    </xf>
    <xf numFmtId="0" fontId="12" fillId="7" borderId="37" xfId="0" applyFont="1" applyFill="1" applyBorder="1" applyAlignment="1">
      <alignment horizontal="left" vertical="center"/>
    </xf>
    <xf numFmtId="0" fontId="12" fillId="7" borderId="38" xfId="0" applyFont="1" applyFill="1" applyBorder="1" applyAlignment="1">
      <alignment horizontal="left" vertical="center"/>
    </xf>
    <xf numFmtId="0" fontId="12" fillId="8" borderId="41" xfId="0" applyFont="1" applyFill="1" applyBorder="1" applyAlignment="1">
      <alignment horizontal="left" vertical="center"/>
    </xf>
    <xf numFmtId="0" fontId="12" fillId="8" borderId="62" xfId="0" applyFont="1" applyFill="1" applyBorder="1" applyAlignment="1">
      <alignment horizontal="left" vertical="center"/>
    </xf>
    <xf numFmtId="0" fontId="12" fillId="7" borderId="5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14" fillId="3" borderId="2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1" fillId="0" borderId="56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/>
  </cellXfs>
  <cellStyles count="17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6" xr:uid="{00000000-0005-0000-0000-00000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9151-4A37-7148-8935-16EF4078848A}">
  <dimension ref="A1:F9"/>
  <sheetViews>
    <sheetView tabSelected="1" zoomScale="130" zoomScaleNormal="130" workbookViewId="0"/>
  </sheetViews>
  <sheetFormatPr baseColWidth="10" defaultColWidth="8.83203125" defaultRowHeight="15" x14ac:dyDescent="0.2"/>
  <cols>
    <col min="8" max="10" width="12.5" customWidth="1"/>
  </cols>
  <sheetData>
    <row r="1" spans="1:6" s="201" customFormat="1" x14ac:dyDescent="0.2">
      <c r="A1" s="200" t="s">
        <v>286</v>
      </c>
      <c r="B1"/>
      <c r="C1"/>
      <c r="D1"/>
      <c r="E1"/>
      <c r="F1"/>
    </row>
    <row r="2" spans="1:6" x14ac:dyDescent="0.2">
      <c r="A2" s="200"/>
    </row>
    <row r="3" spans="1:6" ht="32" x14ac:dyDescent="0.2">
      <c r="A3" s="160" t="s">
        <v>283</v>
      </c>
      <c r="B3" s="160" t="s">
        <v>284</v>
      </c>
      <c r="C3" s="160" t="s">
        <v>285</v>
      </c>
      <c r="D3" s="160" t="s">
        <v>65</v>
      </c>
      <c r="E3" s="160" t="s">
        <v>66</v>
      </c>
      <c r="F3" s="160" t="s">
        <v>6</v>
      </c>
    </row>
    <row r="4" spans="1:6" x14ac:dyDescent="0.2">
      <c r="A4" s="160">
        <v>1</v>
      </c>
      <c r="B4" s="161">
        <f ca="1">Summary!L7</f>
        <v>14</v>
      </c>
      <c r="C4" s="161">
        <f ca="1">Summary!M7</f>
        <v>0</v>
      </c>
      <c r="D4" s="161">
        <f ca="1">Summary!O7</f>
        <v>275</v>
      </c>
      <c r="E4" s="161">
        <f ca="1">Summary!P7</f>
        <v>0</v>
      </c>
      <c r="F4" s="161">
        <f ca="1">Summary!R7</f>
        <v>275</v>
      </c>
    </row>
    <row r="5" spans="1:6" x14ac:dyDescent="0.2">
      <c r="A5" s="160">
        <v>2</v>
      </c>
      <c r="B5" s="161">
        <f ca="1">Summary!L8</f>
        <v>7</v>
      </c>
      <c r="C5" s="161">
        <f ca="1">Summary!M8</f>
        <v>0</v>
      </c>
      <c r="D5" s="161">
        <f ca="1">Summary!O8</f>
        <v>135</v>
      </c>
      <c r="E5" s="161">
        <f ca="1">Summary!P8</f>
        <v>0</v>
      </c>
      <c r="F5" s="161">
        <f ca="1">Summary!R8</f>
        <v>135</v>
      </c>
    </row>
    <row r="6" spans="1:6" x14ac:dyDescent="0.2">
      <c r="A6" s="160">
        <v>3</v>
      </c>
      <c r="B6" s="161">
        <f ca="1">Summary!L9</f>
        <v>10</v>
      </c>
      <c r="C6" s="161">
        <f ca="1">Summary!M9</f>
        <v>0</v>
      </c>
      <c r="D6" s="161">
        <f ca="1">Summary!O9</f>
        <v>187</v>
      </c>
      <c r="E6" s="161">
        <f ca="1">Summary!P9</f>
        <v>0</v>
      </c>
      <c r="F6" s="161">
        <f ca="1">Summary!R9</f>
        <v>187</v>
      </c>
    </row>
    <row r="7" spans="1:6" x14ac:dyDescent="0.2">
      <c r="A7" s="160">
        <v>4</v>
      </c>
      <c r="B7" s="161">
        <f ca="1">Summary!L10</f>
        <v>6</v>
      </c>
      <c r="C7" s="161">
        <f ca="1">Summary!M10</f>
        <v>1</v>
      </c>
      <c r="D7" s="161">
        <f ca="1">Summary!O10</f>
        <v>124</v>
      </c>
      <c r="E7" s="161">
        <f ca="1">Summary!P10</f>
        <v>18</v>
      </c>
      <c r="F7" s="161">
        <f ca="1">Summary!R10</f>
        <v>214</v>
      </c>
    </row>
    <row r="8" spans="1:6" x14ac:dyDescent="0.2">
      <c r="A8" s="160">
        <v>5</v>
      </c>
      <c r="B8" s="161">
        <f ca="1">Summary!L11</f>
        <v>7</v>
      </c>
      <c r="C8" s="161">
        <f ca="1">Summary!M11</f>
        <v>0</v>
      </c>
      <c r="D8" s="161">
        <f ca="1">Summary!O11</f>
        <v>123</v>
      </c>
      <c r="E8" s="161">
        <f ca="1">Summary!P11</f>
        <v>0</v>
      </c>
      <c r="F8" s="161">
        <f ca="1">Summary!R11</f>
        <v>123</v>
      </c>
    </row>
    <row r="9" spans="1:6" x14ac:dyDescent="0.2">
      <c r="A9" s="160">
        <v>6</v>
      </c>
      <c r="B9" s="161">
        <f ca="1">Summary!L12</f>
        <v>4</v>
      </c>
      <c r="C9" s="161">
        <f ca="1">Summary!M12</f>
        <v>0</v>
      </c>
      <c r="D9" s="161">
        <f ca="1">Summary!O12</f>
        <v>74</v>
      </c>
      <c r="E9" s="161">
        <f ca="1">Summary!P12</f>
        <v>0</v>
      </c>
      <c r="F9" s="161">
        <f ca="1">Summary!R12</f>
        <v>74</v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workbookViewId="0"/>
  </sheetViews>
  <sheetFormatPr baseColWidth="10" defaultColWidth="8.83203125" defaultRowHeight="15" x14ac:dyDescent="0.2"/>
  <cols>
    <col min="1" max="2" width="8.83203125" style="125"/>
    <col min="3" max="3" width="30.1640625" style="125" bestFit="1" customWidth="1"/>
    <col min="4" max="4" width="8.83203125" style="125"/>
    <col min="5" max="5" width="22.33203125" style="125" customWidth="1"/>
    <col min="6" max="9" width="8.83203125" style="125"/>
    <col min="10" max="11" width="12.1640625" style="125" customWidth="1"/>
    <col min="12" max="16384" width="8.83203125" style="125"/>
  </cols>
  <sheetData>
    <row r="1" spans="1:18" s="159" customFormat="1" x14ac:dyDescent="0.2">
      <c r="A1" s="128" t="s">
        <v>61</v>
      </c>
      <c r="B1" s="128"/>
      <c r="C1" s="138" t="s">
        <v>287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8" x14ac:dyDescent="0.2">
      <c r="A2" s="157"/>
      <c r="B2" s="157"/>
      <c r="C2" s="157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24"/>
      <c r="B3" s="124" t="s">
        <v>168</v>
      </c>
      <c r="C3" s="124" t="s">
        <v>99</v>
      </c>
      <c r="D3" s="124" t="s">
        <v>213</v>
      </c>
      <c r="E3" s="124" t="s">
        <v>107</v>
      </c>
      <c r="F3" s="124" t="s">
        <v>214</v>
      </c>
      <c r="G3" s="124" t="s">
        <v>215</v>
      </c>
      <c r="H3" s="124" t="s">
        <v>216</v>
      </c>
      <c r="I3" s="124" t="s">
        <v>106</v>
      </c>
      <c r="J3" s="124" t="s">
        <v>169</v>
      </c>
      <c r="K3" s="124" t="s">
        <v>217</v>
      </c>
      <c r="L3" s="124" t="s">
        <v>166</v>
      </c>
      <c r="M3" s="124" t="s">
        <v>165</v>
      </c>
      <c r="N3" s="124"/>
      <c r="O3" s="124" t="s">
        <v>167</v>
      </c>
      <c r="P3" s="124" t="s">
        <v>108</v>
      </c>
      <c r="Q3" s="124" t="s">
        <v>223</v>
      </c>
      <c r="R3" s="124" t="s">
        <v>222</v>
      </c>
    </row>
    <row r="4" spans="1:18" x14ac:dyDescent="0.2">
      <c r="A4" s="124" t="s">
        <v>69</v>
      </c>
      <c r="B4" s="124" t="s">
        <v>94</v>
      </c>
      <c r="C4" s="124" t="s">
        <v>93</v>
      </c>
      <c r="D4" s="124" t="s">
        <v>100</v>
      </c>
      <c r="E4" s="124" t="s">
        <v>68</v>
      </c>
      <c r="F4" s="124" t="s">
        <v>67</v>
      </c>
      <c r="G4" s="124" t="s">
        <v>70</v>
      </c>
      <c r="H4" s="124" t="s">
        <v>72</v>
      </c>
      <c r="I4" s="124" t="s">
        <v>68</v>
      </c>
      <c r="J4" s="124" t="s">
        <v>63</v>
      </c>
      <c r="K4" s="124" t="s">
        <v>64</v>
      </c>
      <c r="L4" s="124" t="s">
        <v>103</v>
      </c>
      <c r="M4" s="124" t="s">
        <v>103</v>
      </c>
      <c r="N4" s="124" t="s">
        <v>105</v>
      </c>
      <c r="O4" s="124" t="s">
        <v>65</v>
      </c>
      <c r="P4" s="124" t="s">
        <v>66</v>
      </c>
      <c r="Q4" s="124" t="s">
        <v>220</v>
      </c>
      <c r="R4" s="124" t="s">
        <v>6</v>
      </c>
    </row>
    <row r="5" spans="1:18" x14ac:dyDescent="0.2">
      <c r="A5" s="124"/>
      <c r="B5" s="124"/>
      <c r="C5" s="124"/>
      <c r="D5" s="124" t="s">
        <v>101</v>
      </c>
      <c r="E5" s="124" t="s">
        <v>62</v>
      </c>
      <c r="F5" s="124" t="s">
        <v>2</v>
      </c>
      <c r="G5" s="124" t="s">
        <v>71</v>
      </c>
      <c r="H5" s="124" t="s">
        <v>73</v>
      </c>
      <c r="I5" s="124" t="s">
        <v>102</v>
      </c>
      <c r="J5" s="124"/>
      <c r="K5" s="124"/>
      <c r="L5" s="124" t="s">
        <v>0</v>
      </c>
      <c r="M5" s="124" t="s">
        <v>104</v>
      </c>
      <c r="N5" s="124" t="s">
        <v>104</v>
      </c>
      <c r="O5" s="124"/>
      <c r="P5" s="124"/>
      <c r="Q5" s="124" t="s">
        <v>221</v>
      </c>
      <c r="R5" s="124"/>
    </row>
    <row r="6" spans="1:18" ht="16" thickBot="1" x14ac:dyDescent="0.25">
      <c r="A6" s="126"/>
      <c r="B6" s="126"/>
      <c r="C6" s="126"/>
      <c r="D6" s="126"/>
      <c r="E6" s="126"/>
      <c r="F6" s="126"/>
      <c r="G6" s="126" t="s">
        <v>280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16" thickTop="1" x14ac:dyDescent="0.2">
      <c r="A7" s="124" t="s">
        <v>255</v>
      </c>
      <c r="B7" s="124">
        <v>1</v>
      </c>
      <c r="C7" s="124" t="str">
        <f ca="1">INDIRECT($A7&amp;"!" &amp;C$3)</f>
        <v>UT Matthews Creek</v>
      </c>
      <c r="D7" s="124">
        <f ca="1">INDIRECT($A7&amp;"!" &amp;D$3)</f>
        <v>66</v>
      </c>
      <c r="E7" s="124" t="str">
        <f ca="1">INDIRECT($A7&amp;"!" &amp;E$3)</f>
        <v>Reference</v>
      </c>
      <c r="F7" s="124" t="str">
        <f ca="1">INDIRECT($A7&amp;"!" &amp;F$3)</f>
        <v>B4</v>
      </c>
      <c r="G7" s="127">
        <f ca="1">INDIRECT($A7&amp;"!" &amp;G$3)</f>
        <v>0.11</v>
      </c>
      <c r="H7" s="124">
        <f ca="1">INDIRECT($A7&amp;"!" &amp;H$3)</f>
        <v>3.5000000000000003E-2</v>
      </c>
      <c r="I7" s="124" t="str">
        <f ca="1">INDIRECT($A7&amp;"!" &amp;I$3)</f>
        <v>Perennial</v>
      </c>
      <c r="J7" s="129">
        <f ca="1">INDIRECT($A7&amp;"!" &amp;J$3)</f>
        <v>35.075628000000002</v>
      </c>
      <c r="K7" s="129">
        <f ca="1">INDIRECT($A7&amp;"!" &amp;K$3)</f>
        <v>-82.638886999999997</v>
      </c>
      <c r="L7" s="124">
        <f ca="1">INDIRECT($A7&amp;"!" &amp;L$3)</f>
        <v>14</v>
      </c>
      <c r="M7" s="124">
        <f ca="1">INDIRECT($A7&amp;"!" &amp;M$3)</f>
        <v>0</v>
      </c>
      <c r="N7" s="124">
        <f ca="1">L7+M7</f>
        <v>14</v>
      </c>
      <c r="O7" s="124">
        <f ca="1">INDIRECT($A7&amp;"!" &amp;O$3)</f>
        <v>275</v>
      </c>
      <c r="P7" s="124">
        <f ca="1">INDIRECT($A7&amp;"!" &amp;P$3)</f>
        <v>0</v>
      </c>
      <c r="Q7" s="124">
        <f ca="1">INDIRECT($A7&amp;"!" &amp;Q$3)</f>
        <v>0</v>
      </c>
      <c r="R7" s="124">
        <f ca="1">INDIRECT($A7&amp;"!" &amp;R$3)</f>
        <v>275</v>
      </c>
    </row>
    <row r="8" spans="1:18" x14ac:dyDescent="0.2">
      <c r="A8" s="124" t="s">
        <v>256</v>
      </c>
      <c r="B8" s="124">
        <v>2</v>
      </c>
      <c r="C8" s="124" t="str">
        <f ca="1">INDIRECT($A8&amp;"!" &amp;C$3)</f>
        <v>Crane Creek</v>
      </c>
      <c r="D8" s="124">
        <f ca="1">INDIRECT($A8&amp;"!" &amp;D$3)</f>
        <v>66</v>
      </c>
      <c r="E8" s="124" t="str">
        <f ca="1">INDIRECT($A8&amp;"!" &amp;E$3)</f>
        <v>Reference</v>
      </c>
      <c r="F8" s="124" t="str">
        <f ca="1">INDIRECT($A8&amp;"!" &amp;F$3)</f>
        <v>B4c</v>
      </c>
      <c r="G8" s="127">
        <f ca="1">INDIRECT($A8&amp;"!" &amp;G$3)</f>
        <v>0.27</v>
      </c>
      <c r="H8" s="124">
        <f ca="1">INDIRECT($A8&amp;"!" &amp;H$3)</f>
        <v>1.7100000000000001E-2</v>
      </c>
      <c r="I8" s="124" t="str">
        <f ca="1">INDIRECT($A8&amp;"!" &amp;I$3)</f>
        <v>Perennial</v>
      </c>
      <c r="J8" s="129">
        <f ca="1">INDIRECT($A8&amp;"!" &amp;J$3)</f>
        <v>34.943975000000002</v>
      </c>
      <c r="K8" s="129">
        <f ca="1">INDIRECT($A8&amp;"!" &amp;K$3)</f>
        <v>-83.095602999999997</v>
      </c>
      <c r="L8" s="124">
        <f ca="1">INDIRECT($A8&amp;"!" &amp;L$3)</f>
        <v>7</v>
      </c>
      <c r="M8" s="124">
        <f ca="1">INDIRECT($A8&amp;"!" &amp;M$3)</f>
        <v>0</v>
      </c>
      <c r="N8" s="124">
        <f ca="1">L8+M8</f>
        <v>7</v>
      </c>
      <c r="O8" s="124">
        <f ca="1">INDIRECT($A8&amp;"!" &amp;O$3)</f>
        <v>135</v>
      </c>
      <c r="P8" s="124">
        <f ca="1">INDIRECT($A8&amp;"!" &amp;P$3)</f>
        <v>0</v>
      </c>
      <c r="Q8" s="124">
        <f ca="1">INDIRECT($A8&amp;"!" &amp;Q$3)</f>
        <v>0</v>
      </c>
      <c r="R8" s="124">
        <f ca="1">INDIRECT($A8&amp;"!" &amp;R$3)</f>
        <v>135</v>
      </c>
    </row>
    <row r="9" spans="1:18" x14ac:dyDescent="0.2">
      <c r="A9" s="124" t="s">
        <v>254</v>
      </c>
      <c r="B9" s="124">
        <v>3</v>
      </c>
      <c r="C9" s="124" t="str">
        <f ca="1">INDIRECT($A9&amp;"!" &amp;C$3)</f>
        <v>Green Creek</v>
      </c>
      <c r="D9" s="124">
        <f ca="1">INDIRECT($A9&amp;"!" &amp;D$3)</f>
        <v>66</v>
      </c>
      <c r="E9" s="124" t="str">
        <f ca="1">INDIRECT($A9&amp;"!" &amp;E$3)</f>
        <v>Reference</v>
      </c>
      <c r="F9" s="124" t="str">
        <f ca="1">INDIRECT($A9&amp;"!" &amp;F$3)</f>
        <v>B3a</v>
      </c>
      <c r="G9" s="127">
        <f ca="1">INDIRECT($A9&amp;"!" &amp;G$3)</f>
        <v>0.35</v>
      </c>
      <c r="H9" s="124">
        <f ca="1">INDIRECT($A9&amp;"!" &amp;H$3)</f>
        <v>5.5500000000000001E-2</v>
      </c>
      <c r="I9" s="124" t="str">
        <f ca="1">INDIRECT($A9&amp;"!" &amp;I$3)</f>
        <v>Perennial</v>
      </c>
      <c r="J9" s="129">
        <f ca="1">INDIRECT($A9&amp;"!" &amp;J$3)</f>
        <v>35.034475999999998</v>
      </c>
      <c r="K9" s="129">
        <f ca="1">INDIRECT($A9&amp;"!" &amp;K$3)</f>
        <v>-82.701336999999995</v>
      </c>
      <c r="L9" s="124">
        <f ca="1">INDIRECT($A9&amp;"!" &amp;L$3)</f>
        <v>10</v>
      </c>
      <c r="M9" s="124">
        <f ca="1">INDIRECT($A9&amp;"!" &amp;M$3)</f>
        <v>0</v>
      </c>
      <c r="N9" s="124">
        <f ca="1">L9+M9</f>
        <v>10</v>
      </c>
      <c r="O9" s="124">
        <f ca="1">INDIRECT($A9&amp;"!" &amp;O$3)</f>
        <v>187</v>
      </c>
      <c r="P9" s="124">
        <f ca="1">INDIRECT($A9&amp;"!" &amp;P$3)</f>
        <v>0</v>
      </c>
      <c r="Q9" s="124">
        <f ca="1">INDIRECT($A9&amp;"!" &amp;Q$3)</f>
        <v>0</v>
      </c>
      <c r="R9" s="124">
        <f ca="1">INDIRECT($A9&amp;"!" &amp;R$3)</f>
        <v>187</v>
      </c>
    </row>
    <row r="10" spans="1:18" x14ac:dyDescent="0.2">
      <c r="A10" s="124" t="s">
        <v>257</v>
      </c>
      <c r="B10" s="124">
        <v>4</v>
      </c>
      <c r="C10" s="124" t="str">
        <f ca="1">INDIRECT($A10&amp;"!" &amp;C$3)</f>
        <v>Howard Creek</v>
      </c>
      <c r="D10" s="124">
        <f ca="1">INDIRECT($A10&amp;"!" &amp;D$3)</f>
        <v>66</v>
      </c>
      <c r="E10" s="124" t="str">
        <f ca="1">INDIRECT($A10&amp;"!" &amp;E$3)</f>
        <v>Reference</v>
      </c>
      <c r="F10" s="124" t="str">
        <f ca="1">INDIRECT($A10&amp;"!" &amp;F$3)</f>
        <v>E4</v>
      </c>
      <c r="G10" s="127">
        <f ca="1">INDIRECT($A10&amp;"!" &amp;G$3)</f>
        <v>0.56000000000000005</v>
      </c>
      <c r="H10" s="124">
        <f ca="1">INDIRECT($A10&amp;"!" &amp;H$3)</f>
        <v>1.3599999999999999E-2</v>
      </c>
      <c r="I10" s="124" t="str">
        <f ca="1">INDIRECT($A10&amp;"!" &amp;I$3)</f>
        <v>Perennial</v>
      </c>
      <c r="J10" s="129">
        <f ca="1">INDIRECT($A10&amp;"!" &amp;J$3)</f>
        <v>35.010530000000003</v>
      </c>
      <c r="K10" s="129">
        <f ca="1">INDIRECT($A10&amp;"!" &amp;K$3)</f>
        <v>-83.034919000000002</v>
      </c>
      <c r="L10" s="124">
        <f ca="1">INDIRECT($A10&amp;"!" &amp;L$3)</f>
        <v>6</v>
      </c>
      <c r="M10" s="124">
        <f ca="1">INDIRECT($A10&amp;"!" &amp;M$3)</f>
        <v>1</v>
      </c>
      <c r="N10" s="124">
        <f ca="1">L10+M10</f>
        <v>7</v>
      </c>
      <c r="O10" s="124">
        <f ca="1">INDIRECT($A10&amp;"!" &amp;O$3)</f>
        <v>124</v>
      </c>
      <c r="P10" s="124">
        <f ca="1">INDIRECT($A10&amp;"!" &amp;P$3)</f>
        <v>18</v>
      </c>
      <c r="Q10" s="124">
        <f ca="1">INDIRECT($A10&amp;"!" &amp;Q$3)</f>
        <v>90</v>
      </c>
      <c r="R10" s="124">
        <f ca="1">INDIRECT($A10&amp;"!" &amp;R$3)</f>
        <v>214</v>
      </c>
    </row>
    <row r="11" spans="1:18" x14ac:dyDescent="0.2">
      <c r="A11" s="124" t="s">
        <v>253</v>
      </c>
      <c r="B11" s="124">
        <v>5</v>
      </c>
      <c r="C11" s="124" t="str">
        <f ca="1">INDIRECT($A11&amp;"!" &amp;C$3)</f>
        <v>Wattacoo Creek</v>
      </c>
      <c r="D11" s="124">
        <f ca="1">INDIRECT($A11&amp;"!" &amp;D$3)</f>
        <v>66</v>
      </c>
      <c r="E11" s="124" t="str">
        <f ca="1">INDIRECT($A11&amp;"!" &amp;E$3)</f>
        <v>Reference</v>
      </c>
      <c r="F11" s="124" t="str">
        <f ca="1">INDIRECT($A11&amp;"!" &amp;F$3)</f>
        <v>B4c</v>
      </c>
      <c r="G11" s="127">
        <f ca="1">INDIRECT($A11&amp;"!" &amp;G$3)</f>
        <v>2.0099999999999998</v>
      </c>
      <c r="H11" s="124">
        <f ca="1">INDIRECT($A11&amp;"!" &amp;H$3)</f>
        <v>6.6E-3</v>
      </c>
      <c r="I11" s="124" t="str">
        <f ca="1">INDIRECT($A11&amp;"!" &amp;I$3)</f>
        <v>Perennial</v>
      </c>
      <c r="J11" s="129">
        <f ca="1">INDIRECT($A11&amp;"!" &amp;J$3)</f>
        <v>35.081738999999999</v>
      </c>
      <c r="K11" s="129">
        <f ca="1">INDIRECT($A11&amp;"!" &amp;K$3)</f>
        <v>-82.578103999999996</v>
      </c>
      <c r="L11" s="124">
        <f ca="1">INDIRECT($A11&amp;"!" &amp;L$3)</f>
        <v>7</v>
      </c>
      <c r="M11" s="124">
        <f ca="1">INDIRECT($A11&amp;"!" &amp;M$3)</f>
        <v>0</v>
      </c>
      <c r="N11" s="124">
        <f ca="1">L11+M11</f>
        <v>7</v>
      </c>
      <c r="O11" s="124">
        <f ca="1">INDIRECT($A11&amp;"!" &amp;O$3)</f>
        <v>123</v>
      </c>
      <c r="P11" s="124">
        <f ca="1">INDIRECT($A11&amp;"!" &amp;P$3)</f>
        <v>0</v>
      </c>
      <c r="Q11" s="124">
        <f ca="1">INDIRECT($A11&amp;"!" &amp;Q$3)</f>
        <v>0</v>
      </c>
      <c r="R11" s="124">
        <f ca="1">INDIRECT($A11&amp;"!" &amp;R$3)</f>
        <v>123</v>
      </c>
    </row>
    <row r="12" spans="1:18" x14ac:dyDescent="0.2">
      <c r="A12" s="124" t="s">
        <v>252</v>
      </c>
      <c r="B12" s="124">
        <v>6</v>
      </c>
      <c r="C12" s="124" t="str">
        <f ca="1">INDIRECT($A12&amp;"!" &amp;C$3)</f>
        <v>Middle Saluda River</v>
      </c>
      <c r="D12" s="124">
        <f ca="1">INDIRECT($A12&amp;"!" &amp;D$3)</f>
        <v>66</v>
      </c>
      <c r="E12" s="124" t="str">
        <f ca="1">INDIRECT($A12&amp;"!" &amp;E$3)</f>
        <v>Reference -- Gage Station</v>
      </c>
      <c r="F12" s="124" t="str">
        <f ca="1">INDIRECT($A12&amp;"!" &amp;F$3)</f>
        <v>B3c</v>
      </c>
      <c r="G12" s="127">
        <f ca="1">INDIRECT($A12&amp;"!" &amp;G$3)</f>
        <v>20.8</v>
      </c>
      <c r="H12" s="124">
        <f ca="1">INDIRECT($A12&amp;"!" &amp;H$3)</f>
        <v>6.7000000000000002E-3</v>
      </c>
      <c r="I12" s="124" t="str">
        <f ca="1">INDIRECT($A12&amp;"!" &amp;I$3)</f>
        <v>Perennial</v>
      </c>
      <c r="J12" s="129">
        <f ca="1">INDIRECT($A12&amp;"!" &amp;J$3)</f>
        <v>35.120114999999998</v>
      </c>
      <c r="K12" s="129">
        <f ca="1">INDIRECT($A12&amp;"!" &amp;K$3)</f>
        <v>35.120114999999998</v>
      </c>
      <c r="L12" s="124">
        <f ca="1">INDIRECT($A12&amp;"!" &amp;L$3)</f>
        <v>4</v>
      </c>
      <c r="M12" s="124">
        <f ca="1">INDIRECT($A12&amp;"!" &amp;M$3)</f>
        <v>0</v>
      </c>
      <c r="N12" s="124">
        <f ca="1">L12+M12</f>
        <v>4</v>
      </c>
      <c r="O12" s="124">
        <f ca="1">INDIRECT($A12&amp;"!" &amp;O$3)</f>
        <v>74</v>
      </c>
      <c r="P12" s="124">
        <f ca="1">INDIRECT($A12&amp;"!" &amp;P$3)</f>
        <v>0</v>
      </c>
      <c r="Q12" s="124">
        <f ca="1">INDIRECT($A12&amp;"!" &amp;Q$3)</f>
        <v>0</v>
      </c>
      <c r="R12" s="124">
        <f ca="1">INDIRECT($A12&amp;"!" &amp;R$3)</f>
        <v>74</v>
      </c>
    </row>
  </sheetData>
  <sortState xmlns:xlrd2="http://schemas.microsoft.com/office/spreadsheetml/2017/richdata2" ref="A7:R12">
    <sortCondition ref="G7:G12"/>
  </sortState>
  <pageMargins left="0.7" right="0.7" top="0.75" bottom="0.75" header="0.3" footer="0.3"/>
  <pageSetup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4" customFormat="1" x14ac:dyDescent="0.2">
      <c r="E1" s="145"/>
      <c r="F1" s="145"/>
      <c r="G1" s="145"/>
      <c r="I1" s="145"/>
      <c r="K1" s="145"/>
      <c r="O1" s="146"/>
      <c r="P1" s="146"/>
      <c r="Q1" s="146"/>
      <c r="AE1" s="145"/>
      <c r="AF1" s="145"/>
      <c r="AG1" s="145"/>
      <c r="AH1" s="145"/>
      <c r="AI1" s="145"/>
      <c r="AJ1" s="145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251</v>
      </c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258</v>
      </c>
      <c r="D3" s="163"/>
      <c r="E3" s="164"/>
      <c r="F3" s="31" t="s">
        <v>116</v>
      </c>
      <c r="G3" s="31" t="s">
        <v>267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43563</v>
      </c>
      <c r="D4" s="166"/>
      <c r="E4" s="167"/>
      <c r="F4" s="33" t="s">
        <v>115</v>
      </c>
      <c r="G4" s="123" t="s">
        <v>268</v>
      </c>
      <c r="H4" s="122"/>
      <c r="I4" s="34"/>
      <c r="J4" s="33" t="s">
        <v>96</v>
      </c>
      <c r="K4" s="109" t="s">
        <v>28</v>
      </c>
      <c r="L4" s="109"/>
      <c r="M4" s="35"/>
      <c r="O4" s="9"/>
      <c r="P4" s="9"/>
      <c r="Q4" s="73" t="str">
        <f t="shared" ref="Q4:R6" si="0">B5</f>
        <v>Stream Name</v>
      </c>
      <c r="R4" s="74" t="str">
        <f t="shared" si="0"/>
        <v>Middle Saluda River</v>
      </c>
      <c r="S4" s="75"/>
      <c r="T4" s="76" t="s">
        <v>7</v>
      </c>
      <c r="U4" s="77">
        <f>SUM(D15,F15,H15,J15,L15)</f>
        <v>4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265</v>
      </c>
      <c r="D5" s="177"/>
      <c r="E5" s="178"/>
      <c r="F5" s="33" t="s">
        <v>194</v>
      </c>
      <c r="G5" s="123">
        <v>66</v>
      </c>
      <c r="H5" s="122"/>
      <c r="I5" s="34"/>
      <c r="J5" s="33" t="s">
        <v>111</v>
      </c>
      <c r="K5" s="116">
        <v>35.120114999999998</v>
      </c>
      <c r="L5" s="116"/>
      <c r="M5" s="35"/>
      <c r="O5" s="9"/>
      <c r="P5" s="9"/>
      <c r="Q5" s="78" t="str">
        <f t="shared" si="0"/>
        <v>Reach ID</v>
      </c>
      <c r="R5" s="74">
        <f t="shared" si="0"/>
        <v>1</v>
      </c>
      <c r="S5" s="75"/>
      <c r="T5" s="76" t="s">
        <v>8</v>
      </c>
      <c r="U5" s="79">
        <f>U$4/C$8</f>
        <v>1.2195121951219513E-2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1</v>
      </c>
      <c r="D6" s="177"/>
      <c r="E6" s="178"/>
      <c r="F6" s="33" t="s">
        <v>245</v>
      </c>
      <c r="G6" s="122">
        <v>20.8</v>
      </c>
      <c r="H6" s="122"/>
      <c r="I6" s="36"/>
      <c r="J6" s="33" t="s">
        <v>112</v>
      </c>
      <c r="K6" s="116">
        <v>35.120114999999998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Saluda</v>
      </c>
      <c r="S6" s="75"/>
      <c r="T6" s="81" t="s">
        <v>9</v>
      </c>
      <c r="U6" s="82">
        <f>SUM(M15:M21)</f>
        <v>74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 t="s">
        <v>266</v>
      </c>
      <c r="D7" s="169"/>
      <c r="E7" s="170"/>
      <c r="F7" s="38" t="s">
        <v>195</v>
      </c>
      <c r="G7" s="171" t="s">
        <v>269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35.120114999999998</v>
      </c>
      <c r="S7" s="75"/>
      <c r="T7" s="76" t="s">
        <v>14</v>
      </c>
      <c r="U7" s="77">
        <f>X7</f>
        <v>1</v>
      </c>
      <c r="V7" s="104"/>
      <c r="W7" s="102">
        <f>LARGE(Y7:AC7,1)</f>
        <v>2</v>
      </c>
      <c r="X7" s="102">
        <f>IF(D15=W7,C$13,IF(F15=W7,E$13,IF(H15=W7,G$13,IF(J15=W7,I$13,IF(L15=W7,K$13,)))))</f>
        <v>1</v>
      </c>
      <c r="Y7" s="102">
        <f>D15</f>
        <v>2</v>
      </c>
      <c r="Z7" s="102">
        <f>F15</f>
        <v>2</v>
      </c>
      <c r="AA7" s="102">
        <f>H15</f>
        <v>0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10">
        <v>328</v>
      </c>
      <c r="D8" s="174" t="s">
        <v>206</v>
      </c>
      <c r="E8" s="175"/>
      <c r="F8" s="39" t="s">
        <v>198</v>
      </c>
      <c r="G8" s="119">
        <v>50</v>
      </c>
      <c r="H8" s="119"/>
      <c r="I8" s="40"/>
      <c r="J8" s="41" t="s">
        <v>57</v>
      </c>
      <c r="K8" s="114">
        <v>6.7000000000000002E-3</v>
      </c>
      <c r="L8" s="114"/>
      <c r="M8" s="42"/>
      <c r="O8" s="12"/>
      <c r="P8" s="3"/>
      <c r="Q8" s="78" t="str">
        <f>J6</f>
        <v>Longitude (dd)</v>
      </c>
      <c r="R8" s="74">
        <f>K6</f>
        <v>35.120114999999998</v>
      </c>
      <c r="S8" s="83"/>
      <c r="T8" s="76" t="s">
        <v>15</v>
      </c>
      <c r="U8" s="84">
        <f>$W$7/$U$4</f>
        <v>0.5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12" t="s">
        <v>60</v>
      </c>
      <c r="D9" s="112"/>
      <c r="E9" s="120"/>
      <c r="F9" s="43" t="s">
        <v>113</v>
      </c>
      <c r="G9" s="117">
        <v>3.3</v>
      </c>
      <c r="H9" s="117"/>
      <c r="I9" s="27"/>
      <c r="J9" s="43" t="s">
        <v>114</v>
      </c>
      <c r="K9" s="112" t="s">
        <v>78</v>
      </c>
      <c r="L9" s="112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2</v>
      </c>
      <c r="X9" s="102">
        <f>IF(D16=W9,C$13,IF(F16=W9,E$13,IF(H16=W9,G$13,IF(J16=W9,I$13,IF(L16=W9,K$13,)))))</f>
        <v>1</v>
      </c>
      <c r="Y9" s="102">
        <f>D16</f>
        <v>2</v>
      </c>
      <c r="Z9" s="102">
        <f>F16</f>
        <v>1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270</v>
      </c>
      <c r="D10" s="29"/>
      <c r="E10" s="121"/>
      <c r="F10" s="44" t="s">
        <v>91</v>
      </c>
      <c r="G10" s="118">
        <v>100</v>
      </c>
      <c r="H10" s="118"/>
      <c r="I10" s="113"/>
      <c r="J10" s="44" t="s">
        <v>207</v>
      </c>
      <c r="K10" s="113" t="s">
        <v>263</v>
      </c>
      <c r="L10" s="113"/>
      <c r="M10" s="30"/>
      <c r="O10" s="13"/>
      <c r="P10" s="4"/>
      <c r="Q10" s="78" t="str">
        <f>J10</f>
        <v xml:space="preserve">Rosgen Type </v>
      </c>
      <c r="R10" s="74" t="str">
        <f>K10</f>
        <v>B3c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Reference -- Gage Station</v>
      </c>
      <c r="S12" s="85"/>
      <c r="T12" s="76" t="s">
        <v>83</v>
      </c>
      <c r="U12" s="84">
        <f>U$11/SUM(D18,H18,J18,L18)</f>
        <v>1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11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66</v>
      </c>
      <c r="S13" s="85"/>
      <c r="T13" s="76" t="s">
        <v>17</v>
      </c>
      <c r="U13" s="77">
        <f>X13</f>
        <v>2</v>
      </c>
      <c r="W13" s="98">
        <f>LARGE(Y13:AC13,1)</f>
        <v>2</v>
      </c>
      <c r="X13" s="98">
        <f>IF(D19=W13,C$13,IF(F19=W13,E$13,IF(H19=W13,G$13,IF(J19=W13,I$13,IF(L19=W13,K$13,)))))</f>
        <v>2</v>
      </c>
      <c r="Y13" s="98">
        <f>D19</f>
        <v>0</v>
      </c>
      <c r="Z13" s="98">
        <f>F19</f>
        <v>2</v>
      </c>
      <c r="AA13" s="98">
        <f>H19</f>
        <v>2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07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08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2</v>
      </c>
      <c r="G15" s="49" t="s">
        <v>24</v>
      </c>
      <c r="H15" s="51"/>
      <c r="I15" s="49" t="s">
        <v>25</v>
      </c>
      <c r="J15" s="51"/>
      <c r="K15" s="49" t="s">
        <v>26</v>
      </c>
      <c r="L15" s="51"/>
      <c r="M15" s="52">
        <f>SUM(1*D15,2*F15,3*H15,4*J15,5*L15)</f>
        <v>6</v>
      </c>
      <c r="O15" s="99">
        <f>SUM(D15,F15,H15,J15,L15)</f>
        <v>4</v>
      </c>
      <c r="P15" s="99"/>
      <c r="Q15" s="78" t="str">
        <f>J4</f>
        <v>Forest Age (yrs)</v>
      </c>
      <c r="R15" s="74" t="str">
        <f>K4</f>
        <v>20 to 30</v>
      </c>
      <c r="S15" s="85"/>
      <c r="T15" s="76" t="s">
        <v>19</v>
      </c>
      <c r="U15" s="86">
        <f>X15</f>
        <v>1</v>
      </c>
      <c r="V15" s="106"/>
      <c r="W15" s="106">
        <f>LARGE(Y15:AC15,1)</f>
        <v>2</v>
      </c>
      <c r="X15" s="106">
        <f>IF(D20=W15,C$13,IF(F20=W15,E$13,IF(H20=W15,G$13,IF(J20=W15,I$13,IF(L20=W15,K$13,)))))</f>
        <v>1</v>
      </c>
      <c r="Y15" s="106">
        <f>D20</f>
        <v>2</v>
      </c>
      <c r="Z15" s="102">
        <f>F1919</f>
        <v>0</v>
      </c>
      <c r="AA15" s="102">
        <f>H20</f>
        <v>0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1</v>
      </c>
      <c r="G16" s="54" t="s">
        <v>191</v>
      </c>
      <c r="H16" s="56">
        <v>1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7</v>
      </c>
      <c r="O16" s="99">
        <f>SUM(D16,F16,H16,J16,L16)</f>
        <v>4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89"/>
      <c r="F17" s="190"/>
      <c r="G17" s="17" t="s">
        <v>246</v>
      </c>
      <c r="H17" s="56"/>
      <c r="I17" s="17" t="s">
        <v>249</v>
      </c>
      <c r="J17" s="56">
        <v>3</v>
      </c>
      <c r="K17" s="45" t="s">
        <v>247</v>
      </c>
      <c r="L17" s="56">
        <v>1</v>
      </c>
      <c r="M17" s="57">
        <f t="shared" si="1"/>
        <v>17</v>
      </c>
      <c r="O17" s="99">
        <f>SUM(D17,H17,J17,L17)</f>
        <v>4</v>
      </c>
      <c r="P17" s="99"/>
      <c r="Q17" s="78" t="str">
        <f>F6</f>
        <v>Drainage Area (mi2)</v>
      </c>
      <c r="R17" s="74">
        <f>G6</f>
        <v>20.8</v>
      </c>
      <c r="S17" s="75"/>
      <c r="T17" s="76" t="s">
        <v>21</v>
      </c>
      <c r="U17" s="86">
        <f>X17</f>
        <v>4</v>
      </c>
      <c r="V17" s="106"/>
      <c r="W17" s="106">
        <f>LARGE(Y17:AC17,1)</f>
        <v>2</v>
      </c>
      <c r="X17" s="106">
        <f>IF(D21=W17,C$13,IF(F21=W17,E$13,IF(H21=W17,G$13,IF(J21=W17,I$13,IF(L21=W17,K$13,)))))</f>
        <v>4</v>
      </c>
      <c r="Y17" s="106">
        <f>D21</f>
        <v>0</v>
      </c>
      <c r="Z17" s="102">
        <f>F21</f>
        <v>1</v>
      </c>
      <c r="AA17" s="102">
        <f>H21</f>
        <v>1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1</v>
      </c>
      <c r="I18" s="54" t="s">
        <v>31</v>
      </c>
      <c r="J18" s="56">
        <v>3</v>
      </c>
      <c r="K18" s="54" t="s">
        <v>32</v>
      </c>
      <c r="L18" s="56"/>
      <c r="M18" s="57">
        <f t="shared" si="1"/>
        <v>15</v>
      </c>
      <c r="O18" s="99">
        <f>SUM(D18,H18,J18,L18)</f>
        <v>4</v>
      </c>
      <c r="P18" s="99"/>
      <c r="Q18" s="78" t="str">
        <f>F8</f>
        <v>BKF Width (ft)</v>
      </c>
      <c r="R18" s="74">
        <f>G8</f>
        <v>50</v>
      </c>
      <c r="S18" s="75"/>
      <c r="T18" s="76" t="s">
        <v>22</v>
      </c>
      <c r="U18" s="84">
        <f>$W$17/$U$4</f>
        <v>0.5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2</v>
      </c>
      <c r="G19" s="54" t="s">
        <v>34</v>
      </c>
      <c r="H19" s="56">
        <v>2</v>
      </c>
      <c r="I19" s="54" t="s">
        <v>229</v>
      </c>
      <c r="J19" s="55"/>
      <c r="K19" s="54" t="s">
        <v>35</v>
      </c>
      <c r="L19" s="56"/>
      <c r="M19" s="57">
        <f>SUM(1*D19,2*F19,3*H19,4*J19,5*L19)</f>
        <v>10</v>
      </c>
      <c r="O19" s="99">
        <f>SUM(D19,F19,H19,J19,L19)</f>
        <v>4</v>
      </c>
      <c r="P19" s="99"/>
      <c r="Q19" s="78" t="str">
        <f>F9</f>
        <v>BKF Mean Depth (ft)</v>
      </c>
      <c r="R19" s="74">
        <f>G9</f>
        <v>3.3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2</v>
      </c>
      <c r="E20" s="54" t="s">
        <v>227</v>
      </c>
      <c r="F20" s="55">
        <v>2</v>
      </c>
      <c r="G20" s="54" t="s">
        <v>34</v>
      </c>
      <c r="H20" s="56"/>
      <c r="I20" s="54" t="s">
        <v>230</v>
      </c>
      <c r="J20" s="55"/>
      <c r="K20" s="54" t="s">
        <v>37</v>
      </c>
      <c r="L20" s="56"/>
      <c r="M20" s="57">
        <f t="shared" si="1"/>
        <v>6</v>
      </c>
      <c r="O20" s="99">
        <f>SUM(D20,F20,H20,J20,L20)</f>
        <v>4</v>
      </c>
      <c r="P20" s="99"/>
      <c r="Q20" s="78" t="s">
        <v>92</v>
      </c>
      <c r="R20" s="88">
        <f>R18/R19</f>
        <v>15.151515151515152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1</v>
      </c>
      <c r="G21" s="58" t="s">
        <v>40</v>
      </c>
      <c r="H21" s="60">
        <v>1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13</v>
      </c>
      <c r="O21" s="99">
        <f>SUM(D21,F21,H21,J21,L21)</f>
        <v>4</v>
      </c>
      <c r="P21" s="99"/>
      <c r="Q21" s="78" t="str">
        <f>F10</f>
        <v>Floodprone Width (ft)</v>
      </c>
      <c r="R21" s="74">
        <f>G10</f>
        <v>100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07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08" t="s">
        <v>244</v>
      </c>
      <c r="O22" s="99" t="s">
        <v>89</v>
      </c>
      <c r="P22" s="99"/>
      <c r="Q22" s="78" t="s">
        <v>90</v>
      </c>
      <c r="R22" s="89">
        <f>R21/R18</f>
        <v>2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6.7000000000000002E-3</v>
      </c>
      <c r="S23" s="95"/>
      <c r="T23" s="96" t="s">
        <v>6</v>
      </c>
      <c r="U23" s="96">
        <f>U22+U6</f>
        <v>74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2:R2"/>
    <mergeCell ref="Q3:R3"/>
    <mergeCell ref="T3:U3"/>
    <mergeCell ref="Q9:R9"/>
    <mergeCell ref="Q16:R16"/>
    <mergeCell ref="C14:L14"/>
    <mergeCell ref="E17:F17"/>
    <mergeCell ref="E18:F18"/>
    <mergeCell ref="C22:L22"/>
    <mergeCell ref="C28:M28"/>
    <mergeCell ref="C11:M11"/>
    <mergeCell ref="C12:L12"/>
    <mergeCell ref="C13:D13"/>
    <mergeCell ref="E13:F13"/>
    <mergeCell ref="G13:H13"/>
    <mergeCell ref="I13:J13"/>
    <mergeCell ref="K13:L13"/>
    <mergeCell ref="C3:E3"/>
    <mergeCell ref="C4:E4"/>
    <mergeCell ref="C7:E7"/>
    <mergeCell ref="G7:M7"/>
    <mergeCell ref="D8:E8"/>
    <mergeCell ref="C5:E5"/>
    <mergeCell ref="C6:E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7" customFormat="1" x14ac:dyDescent="0.2">
      <c r="E1" s="148"/>
      <c r="F1" s="148"/>
      <c r="G1" s="148"/>
      <c r="I1" s="148"/>
      <c r="K1" s="148"/>
      <c r="O1" s="149"/>
      <c r="P1" s="149"/>
      <c r="Q1" s="149"/>
      <c r="AE1" s="148"/>
      <c r="AF1" s="148"/>
      <c r="AG1" s="148"/>
      <c r="AH1" s="148"/>
      <c r="AI1" s="148"/>
      <c r="AJ1" s="148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251</v>
      </c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258</v>
      </c>
      <c r="D3" s="163"/>
      <c r="E3" s="164"/>
      <c r="F3" s="31" t="s">
        <v>116</v>
      </c>
      <c r="G3" s="31" t="s">
        <v>267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43563</v>
      </c>
      <c r="D4" s="166"/>
      <c r="E4" s="167"/>
      <c r="F4" s="33" t="s">
        <v>115</v>
      </c>
      <c r="G4" s="123" t="s">
        <v>268</v>
      </c>
      <c r="H4" s="122"/>
      <c r="I4" s="34"/>
      <c r="J4" s="33" t="s">
        <v>96</v>
      </c>
      <c r="K4" s="135" t="s">
        <v>28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Wattacoo Creek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271</v>
      </c>
      <c r="D5" s="177"/>
      <c r="E5" s="178"/>
      <c r="F5" s="33" t="s">
        <v>194</v>
      </c>
      <c r="G5" s="123">
        <v>66</v>
      </c>
      <c r="H5" s="122"/>
      <c r="I5" s="34"/>
      <c r="J5" s="33" t="s">
        <v>111</v>
      </c>
      <c r="K5" s="116">
        <v>35.081738999999999</v>
      </c>
      <c r="L5" s="116"/>
      <c r="M5" s="35"/>
      <c r="O5" s="9"/>
      <c r="P5" s="9"/>
      <c r="Q5" s="78" t="str">
        <f t="shared" si="0"/>
        <v>Reach ID</v>
      </c>
      <c r="R5" s="74">
        <f t="shared" si="0"/>
        <v>2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2</v>
      </c>
      <c r="D6" s="177"/>
      <c r="E6" s="178"/>
      <c r="F6" s="33" t="s">
        <v>245</v>
      </c>
      <c r="G6" s="122">
        <v>2.0099999999999998</v>
      </c>
      <c r="H6" s="122"/>
      <c r="I6" s="36"/>
      <c r="J6" s="33" t="s">
        <v>112</v>
      </c>
      <c r="K6" s="116">
        <v>-82.578103999999996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Wattacoo Creek</v>
      </c>
      <c r="S6" s="75"/>
      <c r="T6" s="81" t="s">
        <v>9</v>
      </c>
      <c r="U6" s="82">
        <f>SUM(M15:M21)</f>
        <v>123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 t="s">
        <v>271</v>
      </c>
      <c r="D7" s="169"/>
      <c r="E7" s="170"/>
      <c r="F7" s="38" t="s">
        <v>195</v>
      </c>
      <c r="G7" s="171" t="s">
        <v>259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35.081738999999999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2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>
        <v>18</v>
      </c>
      <c r="H8" s="119"/>
      <c r="I8" s="40"/>
      <c r="J8" s="41" t="s">
        <v>57</v>
      </c>
      <c r="K8" s="136">
        <v>6.6E-3</v>
      </c>
      <c r="L8" s="136"/>
      <c r="M8" s="42"/>
      <c r="O8" s="12"/>
      <c r="P8" s="3"/>
      <c r="Q8" s="78" t="str">
        <f>J6</f>
        <v>Longitude (dd)</v>
      </c>
      <c r="R8" s="74">
        <f>K6</f>
        <v>-82.578103999999996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2" t="s">
        <v>60</v>
      </c>
      <c r="D9" s="132"/>
      <c r="E9" s="120"/>
      <c r="F9" s="43" t="s">
        <v>113</v>
      </c>
      <c r="G9" s="117">
        <v>2</v>
      </c>
      <c r="H9" s="117"/>
      <c r="I9" s="27"/>
      <c r="J9" s="43" t="s">
        <v>114</v>
      </c>
      <c r="K9" s="132" t="s">
        <v>5</v>
      </c>
      <c r="L9" s="132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1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34</v>
      </c>
      <c r="H10" s="118"/>
      <c r="I10" s="137"/>
      <c r="J10" s="44" t="s">
        <v>207</v>
      </c>
      <c r="K10" s="137" t="s">
        <v>264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B4c</v>
      </c>
      <c r="S10" s="85"/>
      <c r="T10" s="76" t="s">
        <v>13</v>
      </c>
      <c r="U10" s="84">
        <f>$W$9/$U$4</f>
        <v>0.7142857142857143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0.7142857142857143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66</v>
      </c>
      <c r="S13" s="85"/>
      <c r="T13" s="76" t="s">
        <v>17</v>
      </c>
      <c r="U13" s="77">
        <f>X13</f>
        <v>2</v>
      </c>
      <c r="W13" s="98">
        <f>LARGE(Y13:AC13,1)</f>
        <v>3</v>
      </c>
      <c r="X13" s="98">
        <f>IF(D19=W13,C$13,IF(F19=W13,E$13,IF(H19=W13,G$13,IF(J19=W13,I$13,IF(L19=W13,K$13,)))))</f>
        <v>2</v>
      </c>
      <c r="Y13" s="98">
        <f>D19</f>
        <v>1</v>
      </c>
      <c r="Z13" s="98">
        <f>F19</f>
        <v>3</v>
      </c>
      <c r="AA13" s="98">
        <f>H19</f>
        <v>3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33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34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0.42857142857142855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/>
      <c r="M15" s="52">
        <f>SUM(1*D15,2*F15,3*H15,4*J15,5*L15)</f>
        <v>13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20 to 30</v>
      </c>
      <c r="S15" s="85"/>
      <c r="T15" s="76" t="s">
        <v>19</v>
      </c>
      <c r="U15" s="86">
        <f>X15</f>
        <v>3</v>
      </c>
      <c r="V15" s="106"/>
      <c r="W15" s="106">
        <f>LARGE(Y15:AC15,1)</f>
        <v>2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1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1</v>
      </c>
      <c r="G16" s="54" t="s">
        <v>191</v>
      </c>
      <c r="H16" s="56">
        <v>1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10</v>
      </c>
      <c r="O16" s="99">
        <f>SUM(D16,F16,H16,J16,L16)</f>
        <v>7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0.2857142857142857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89"/>
      <c r="F17" s="190"/>
      <c r="G17" s="17" t="s">
        <v>246</v>
      </c>
      <c r="H17" s="56">
        <v>1</v>
      </c>
      <c r="I17" s="17" t="s">
        <v>249</v>
      </c>
      <c r="J17" s="56">
        <v>3</v>
      </c>
      <c r="K17" s="45" t="s">
        <v>247</v>
      </c>
      <c r="L17" s="56">
        <v>2</v>
      </c>
      <c r="M17" s="57">
        <f t="shared" si="1"/>
        <v>26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2.0099999999999998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2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89"/>
      <c r="F18" s="190"/>
      <c r="G18" s="54" t="s">
        <v>30</v>
      </c>
      <c r="H18" s="56">
        <v>4</v>
      </c>
      <c r="I18" s="54" t="s">
        <v>31</v>
      </c>
      <c r="J18" s="56">
        <v>1</v>
      </c>
      <c r="K18" s="54" t="s">
        <v>32</v>
      </c>
      <c r="L18" s="56">
        <v>1</v>
      </c>
      <c r="M18" s="57">
        <f t="shared" si="1"/>
        <v>22</v>
      </c>
      <c r="O18" s="99">
        <f>SUM(D18,H18,J18,L18)</f>
        <v>7</v>
      </c>
      <c r="P18" s="99"/>
      <c r="Q18" s="78" t="str">
        <f>F8</f>
        <v>BKF Width (ft)</v>
      </c>
      <c r="R18" s="74">
        <f>G8</f>
        <v>18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3</v>
      </c>
      <c r="G19" s="54" t="s">
        <v>34</v>
      </c>
      <c r="H19" s="56">
        <v>3</v>
      </c>
      <c r="I19" s="54" t="s">
        <v>229</v>
      </c>
      <c r="J19" s="55"/>
      <c r="K19" s="54" t="s">
        <v>35</v>
      </c>
      <c r="L19" s="56"/>
      <c r="M19" s="57">
        <f>SUM(1*D19,2*F19,3*H19,4*J19,5*L19)</f>
        <v>16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2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3</v>
      </c>
      <c r="G20" s="54" t="s">
        <v>34</v>
      </c>
      <c r="H20" s="56">
        <v>2</v>
      </c>
      <c r="I20" s="54" t="s">
        <v>230</v>
      </c>
      <c r="J20" s="55">
        <v>1</v>
      </c>
      <c r="K20" s="54" t="s">
        <v>37</v>
      </c>
      <c r="L20" s="56"/>
      <c r="M20" s="57">
        <f t="shared" si="1"/>
        <v>17</v>
      </c>
      <c r="O20" s="99">
        <f>SUM(D20,F20,H20,J20,L20)</f>
        <v>7</v>
      </c>
      <c r="P20" s="99"/>
      <c r="Q20" s="78" t="s">
        <v>92</v>
      </c>
      <c r="R20" s="88">
        <f>R18/R19</f>
        <v>9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19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34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34" t="s">
        <v>244</v>
      </c>
      <c r="O22" s="99" t="s">
        <v>89</v>
      </c>
      <c r="P22" s="99"/>
      <c r="Q22" s="78" t="s">
        <v>90</v>
      </c>
      <c r="R22" s="89">
        <f>R21/R18</f>
        <v>1.8888888888888888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6.6E-3</v>
      </c>
      <c r="S23" s="95"/>
      <c r="T23" s="96" t="s">
        <v>6</v>
      </c>
      <c r="U23" s="96">
        <f>U22+U6</f>
        <v>123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50" customFormat="1" x14ac:dyDescent="0.2">
      <c r="B1" s="151"/>
      <c r="E1" s="152"/>
      <c r="F1" s="152"/>
      <c r="G1" s="152"/>
      <c r="I1" s="152"/>
      <c r="K1" s="152"/>
      <c r="O1" s="153"/>
      <c r="P1" s="153"/>
      <c r="Q1" s="153"/>
      <c r="V1" s="154"/>
      <c r="W1" s="154"/>
      <c r="X1" s="154"/>
      <c r="Y1" s="154"/>
      <c r="Z1" s="154"/>
      <c r="AA1" s="154"/>
      <c r="AB1" s="154"/>
      <c r="AC1" s="154"/>
      <c r="AD1" s="154"/>
      <c r="AE1" s="155"/>
      <c r="AF1" s="155"/>
      <c r="AG1" s="155"/>
      <c r="AH1" s="155"/>
      <c r="AI1" s="155"/>
      <c r="AJ1" s="155"/>
      <c r="AK1" s="154"/>
      <c r="AL1" s="154"/>
      <c r="AM1" s="154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251</v>
      </c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258</v>
      </c>
      <c r="D3" s="163"/>
      <c r="E3" s="164"/>
      <c r="F3" s="31" t="s">
        <v>116</v>
      </c>
      <c r="G3" s="31" t="s">
        <v>267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43563</v>
      </c>
      <c r="D4" s="166"/>
      <c r="E4" s="167"/>
      <c r="F4" s="33" t="s">
        <v>115</v>
      </c>
      <c r="G4" s="123" t="s">
        <v>268</v>
      </c>
      <c r="H4" s="122"/>
      <c r="I4" s="34"/>
      <c r="J4" s="33" t="s">
        <v>96</v>
      </c>
      <c r="K4" s="135" t="s">
        <v>281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Green Creek</v>
      </c>
      <c r="S4" s="75"/>
      <c r="T4" s="76" t="s">
        <v>7</v>
      </c>
      <c r="U4" s="77">
        <f>SUM(D15,F15,H15,J15,L15)</f>
        <v>10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272</v>
      </c>
      <c r="D5" s="177"/>
      <c r="E5" s="178"/>
      <c r="F5" s="33" t="s">
        <v>194</v>
      </c>
      <c r="G5" s="123">
        <v>66</v>
      </c>
      <c r="H5" s="122"/>
      <c r="I5" s="34"/>
      <c r="J5" s="33" t="s">
        <v>111</v>
      </c>
      <c r="K5" s="116">
        <v>35.034475999999998</v>
      </c>
      <c r="L5" s="116"/>
      <c r="M5" s="35"/>
      <c r="O5" s="9"/>
      <c r="P5" s="9"/>
      <c r="Q5" s="78" t="str">
        <f t="shared" si="0"/>
        <v>Reach ID</v>
      </c>
      <c r="R5" s="74">
        <f t="shared" si="0"/>
        <v>3</v>
      </c>
      <c r="S5" s="75"/>
      <c r="T5" s="76" t="s">
        <v>8</v>
      </c>
      <c r="U5" s="79">
        <f>U$4/C$8</f>
        <v>3.048780487804878E-2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3</v>
      </c>
      <c r="D6" s="177"/>
      <c r="E6" s="178"/>
      <c r="F6" s="33" t="s">
        <v>245</v>
      </c>
      <c r="G6" s="122">
        <v>0.35</v>
      </c>
      <c r="H6" s="122"/>
      <c r="I6" s="36"/>
      <c r="J6" s="33" t="s">
        <v>112</v>
      </c>
      <c r="K6" s="116">
        <v>-82.701336999999995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Saluda</v>
      </c>
      <c r="S6" s="75"/>
      <c r="T6" s="81" t="s">
        <v>9</v>
      </c>
      <c r="U6" s="82">
        <f>SUM(M15:M21)</f>
        <v>187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 t="s">
        <v>266</v>
      </c>
      <c r="D7" s="169"/>
      <c r="E7" s="170"/>
      <c r="F7" s="38" t="s">
        <v>195</v>
      </c>
      <c r="G7" s="171" t="s">
        <v>260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35.034475999999998</v>
      </c>
      <c r="S7" s="75"/>
      <c r="T7" s="76" t="s">
        <v>14</v>
      </c>
      <c r="U7" s="77">
        <f>X7</f>
        <v>3</v>
      </c>
      <c r="V7" s="104"/>
      <c r="W7" s="102">
        <f>LARGE(Y7:AC7,1)</f>
        <v>4</v>
      </c>
      <c r="X7" s="102">
        <f>IF(D15=W7,C$13,IF(F15=W7,E$13,IF(H15=W7,G$13,IF(J15=W7,I$13,IF(L15=W7,K$13,)))))</f>
        <v>3</v>
      </c>
      <c r="Y7" s="102">
        <f>D15</f>
        <v>2</v>
      </c>
      <c r="Z7" s="102">
        <f>F15</f>
        <v>3</v>
      </c>
      <c r="AA7" s="102">
        <f>H15</f>
        <v>4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>
        <v>11</v>
      </c>
      <c r="H8" s="119"/>
      <c r="I8" s="40"/>
      <c r="J8" s="41" t="s">
        <v>57</v>
      </c>
      <c r="K8" s="136">
        <v>5.5500000000000001E-2</v>
      </c>
      <c r="L8" s="136"/>
      <c r="M8" s="42"/>
      <c r="O8" s="12"/>
      <c r="P8" s="3"/>
      <c r="Q8" s="78" t="str">
        <f>J6</f>
        <v>Longitude (dd)</v>
      </c>
      <c r="R8" s="74">
        <f>K6</f>
        <v>-82.701336999999995</v>
      </c>
      <c r="S8" s="83"/>
      <c r="T8" s="76" t="s">
        <v>15</v>
      </c>
      <c r="U8" s="84">
        <f>$W$7/$U$4</f>
        <v>0.4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2" t="s">
        <v>60</v>
      </c>
      <c r="D9" s="132"/>
      <c r="E9" s="120"/>
      <c r="F9" s="43" t="s">
        <v>113</v>
      </c>
      <c r="G9" s="117">
        <v>1</v>
      </c>
      <c r="H9" s="117"/>
      <c r="I9" s="27"/>
      <c r="J9" s="43" t="s">
        <v>114</v>
      </c>
      <c r="K9" s="132" t="s">
        <v>78</v>
      </c>
      <c r="L9" s="132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2</v>
      </c>
      <c r="AA9" s="102">
        <f>H16</f>
        <v>3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25</v>
      </c>
      <c r="H10" s="118"/>
      <c r="I10" s="137"/>
      <c r="J10" s="44" t="s">
        <v>207</v>
      </c>
      <c r="K10" s="137" t="s">
        <v>261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B3a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6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0.6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66</v>
      </c>
      <c r="S13" s="85"/>
      <c r="T13" s="76" t="s">
        <v>17</v>
      </c>
      <c r="U13" s="77">
        <f>X13</f>
        <v>3</v>
      </c>
      <c r="W13" s="98">
        <f>LARGE(Y13:AC13,1)</f>
        <v>6</v>
      </c>
      <c r="X13" s="98">
        <f>IF(D19=W13,C$13,IF(F19=W13,E$13,IF(H19=W13,G$13,IF(J19=W13,I$13,IF(L19=W13,K$13,)))))</f>
        <v>3</v>
      </c>
      <c r="Y13" s="98">
        <f>D19</f>
        <v>1</v>
      </c>
      <c r="Z13" s="98">
        <f>F19</f>
        <v>3</v>
      </c>
      <c r="AA13" s="98">
        <f>H19</f>
        <v>6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33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34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0.6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3</v>
      </c>
      <c r="G15" s="49" t="s">
        <v>24</v>
      </c>
      <c r="H15" s="51">
        <v>4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24</v>
      </c>
      <c r="O15" s="99">
        <f>SUM(D15,F15,H15,J15,L15)</f>
        <v>10</v>
      </c>
      <c r="P15" s="99"/>
      <c r="Q15" s="78" t="str">
        <f>J4</f>
        <v>Forest Age (yrs)</v>
      </c>
      <c r="R15" s="74" t="str">
        <f>K4</f>
        <v>30 to 40</v>
      </c>
      <c r="S15" s="85"/>
      <c r="T15" s="76" t="s">
        <v>19</v>
      </c>
      <c r="U15" s="86">
        <f>X15</f>
        <v>1</v>
      </c>
      <c r="V15" s="106"/>
      <c r="W15" s="106">
        <f>LARGE(Y15:AC15,1)</f>
        <v>3</v>
      </c>
      <c r="X15" s="106">
        <f>IF(D20=W15,C$13,IF(F20=W15,E$13,IF(H20=W15,G$13,IF(J20=W15,I$13,IF(L20=W15,K$13,)))))</f>
        <v>1</v>
      </c>
      <c r="Y15" s="106">
        <f>D20</f>
        <v>3</v>
      </c>
      <c r="Z15" s="102">
        <f>F1919</f>
        <v>0</v>
      </c>
      <c r="AA15" s="102">
        <f>H20</f>
        <v>2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2</v>
      </c>
      <c r="G16" s="54" t="s">
        <v>191</v>
      </c>
      <c r="H16" s="56">
        <v>3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18</v>
      </c>
      <c r="O16" s="99">
        <f>SUM(D16,F16,H16,J16,L16)</f>
        <v>10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0.3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89"/>
      <c r="F17" s="190"/>
      <c r="G17" s="17" t="s">
        <v>246</v>
      </c>
      <c r="H17" s="56">
        <v>4</v>
      </c>
      <c r="I17" s="17" t="s">
        <v>249</v>
      </c>
      <c r="J17" s="56">
        <v>4</v>
      </c>
      <c r="K17" s="45" t="s">
        <v>247</v>
      </c>
      <c r="L17" s="56">
        <v>2</v>
      </c>
      <c r="M17" s="57">
        <f t="shared" si="1"/>
        <v>38</v>
      </c>
      <c r="O17" s="99">
        <f>SUM(D17,H17,J17,L17)</f>
        <v>10</v>
      </c>
      <c r="P17" s="99"/>
      <c r="Q17" s="78" t="str">
        <f>F6</f>
        <v>Drainage Area (mi2)</v>
      </c>
      <c r="R17" s="74">
        <f>G6</f>
        <v>0.35</v>
      </c>
      <c r="S17" s="75"/>
      <c r="T17" s="76" t="s">
        <v>21</v>
      </c>
      <c r="U17" s="86">
        <f>X17</f>
        <v>2</v>
      </c>
      <c r="V17" s="106"/>
      <c r="W17" s="106">
        <f>LARGE(Y17:AC17,1)</f>
        <v>4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4</v>
      </c>
      <c r="AA17" s="102">
        <f>H21</f>
        <v>3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5</v>
      </c>
      <c r="I18" s="54" t="s">
        <v>31</v>
      </c>
      <c r="J18" s="56">
        <v>3</v>
      </c>
      <c r="K18" s="54" t="s">
        <v>32</v>
      </c>
      <c r="L18" s="56">
        <v>2</v>
      </c>
      <c r="M18" s="57">
        <f t="shared" si="1"/>
        <v>37</v>
      </c>
      <c r="O18" s="99">
        <f>SUM(D18,H18,J18,L18)</f>
        <v>10</v>
      </c>
      <c r="P18" s="99"/>
      <c r="Q18" s="78" t="str">
        <f>F8</f>
        <v>BKF Width (ft)</v>
      </c>
      <c r="R18" s="74">
        <f>G8</f>
        <v>11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3</v>
      </c>
      <c r="G19" s="54" t="s">
        <v>34</v>
      </c>
      <c r="H19" s="56">
        <v>6</v>
      </c>
      <c r="I19" s="54" t="s">
        <v>229</v>
      </c>
      <c r="J19" s="55"/>
      <c r="K19" s="54" t="s">
        <v>35</v>
      </c>
      <c r="L19" s="56"/>
      <c r="M19" s="57">
        <f>SUM(1*D19,2*F19,3*H19,4*J19,5*L19)</f>
        <v>25</v>
      </c>
      <c r="O19" s="99">
        <f>SUM(D19,F19,H19,J19,L19)</f>
        <v>10</v>
      </c>
      <c r="P19" s="99"/>
      <c r="Q19" s="78" t="str">
        <f>F9</f>
        <v>BKF Mean Depth (ft)</v>
      </c>
      <c r="R19" s="74">
        <f>G9</f>
        <v>1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3</v>
      </c>
      <c r="E20" s="54" t="s">
        <v>227</v>
      </c>
      <c r="F20" s="55">
        <v>5</v>
      </c>
      <c r="G20" s="54" t="s">
        <v>34</v>
      </c>
      <c r="H20" s="56">
        <v>2</v>
      </c>
      <c r="I20" s="54" t="s">
        <v>230</v>
      </c>
      <c r="J20" s="55"/>
      <c r="K20" s="54" t="s">
        <v>37</v>
      </c>
      <c r="L20" s="56"/>
      <c r="M20" s="57">
        <f t="shared" si="1"/>
        <v>19</v>
      </c>
      <c r="O20" s="99">
        <f>SUM(D20,F20,H20,J20,L20)</f>
        <v>10</v>
      </c>
      <c r="P20" s="99"/>
      <c r="Q20" s="78" t="s">
        <v>92</v>
      </c>
      <c r="R20" s="88">
        <f>R18/R19</f>
        <v>11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4</v>
      </c>
      <c r="G21" s="58" t="s">
        <v>40</v>
      </c>
      <c r="H21" s="60">
        <v>3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26</v>
      </c>
      <c r="O21" s="99">
        <f>SUM(D21,F21,H21,J21,L21)</f>
        <v>10</v>
      </c>
      <c r="P21" s="99"/>
      <c r="Q21" s="78" t="str">
        <f>F10</f>
        <v>Floodprone Width (ft)</v>
      </c>
      <c r="R21" s="74">
        <f>G10</f>
        <v>25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34" t="s">
        <v>244</v>
      </c>
      <c r="O22" s="99" t="s">
        <v>89</v>
      </c>
      <c r="P22" s="99"/>
      <c r="Q22" s="78" t="s">
        <v>90</v>
      </c>
      <c r="R22" s="89">
        <f>R21/R18</f>
        <v>2.2727272727272729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5.5500000000000001E-2</v>
      </c>
      <c r="S23" s="95"/>
      <c r="T23" s="96" t="s">
        <v>6</v>
      </c>
      <c r="U23" s="96">
        <f>U22+U6</f>
        <v>187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9" customFormat="1" x14ac:dyDescent="0.2">
      <c r="B1" s="151"/>
      <c r="E1" s="156"/>
      <c r="F1" s="156"/>
      <c r="G1" s="156"/>
      <c r="I1" s="156"/>
      <c r="K1" s="156"/>
      <c r="O1" s="140"/>
      <c r="P1" s="140"/>
      <c r="Q1" s="140"/>
      <c r="V1" s="141"/>
      <c r="W1" s="141"/>
      <c r="X1" s="141"/>
      <c r="Y1" s="141"/>
      <c r="Z1" s="141"/>
      <c r="AA1" s="141"/>
      <c r="AB1" s="141"/>
      <c r="AC1" s="141"/>
      <c r="AD1" s="141"/>
      <c r="AE1" s="142"/>
      <c r="AF1" s="142"/>
      <c r="AG1" s="142"/>
      <c r="AH1" s="142"/>
      <c r="AI1" s="142"/>
      <c r="AJ1" s="142"/>
      <c r="AK1" s="141"/>
      <c r="AL1" s="141"/>
      <c r="AM1" s="141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251</v>
      </c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258</v>
      </c>
      <c r="D3" s="163"/>
      <c r="E3" s="164"/>
      <c r="F3" s="31" t="s">
        <v>116</v>
      </c>
      <c r="G3" s="31" t="s">
        <v>267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43565</v>
      </c>
      <c r="D4" s="166"/>
      <c r="E4" s="167"/>
      <c r="F4" s="33" t="s">
        <v>115</v>
      </c>
      <c r="G4" s="123" t="s">
        <v>268</v>
      </c>
      <c r="H4" s="122"/>
      <c r="I4" s="34"/>
      <c r="J4" s="33" t="s">
        <v>96</v>
      </c>
      <c r="K4" s="135" t="s">
        <v>28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UT Matthews Creek</v>
      </c>
      <c r="S4" s="75"/>
      <c r="T4" s="76" t="s">
        <v>7</v>
      </c>
      <c r="U4" s="77">
        <f>SUM(D15,F15,H15,J15,L15)</f>
        <v>14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273</v>
      </c>
      <c r="D5" s="177"/>
      <c r="E5" s="178"/>
      <c r="F5" s="33" t="s">
        <v>194</v>
      </c>
      <c r="G5" s="123">
        <v>66</v>
      </c>
      <c r="H5" s="122"/>
      <c r="I5" s="34"/>
      <c r="J5" s="33" t="s">
        <v>111</v>
      </c>
      <c r="K5" s="116">
        <v>35.075628000000002</v>
      </c>
      <c r="L5" s="116"/>
      <c r="M5" s="35"/>
      <c r="O5" s="9"/>
      <c r="P5" s="9"/>
      <c r="Q5" s="78" t="str">
        <f t="shared" si="0"/>
        <v>Reach ID</v>
      </c>
      <c r="R5" s="74">
        <f t="shared" si="0"/>
        <v>4</v>
      </c>
      <c r="S5" s="75"/>
      <c r="T5" s="76" t="s">
        <v>8</v>
      </c>
      <c r="U5" s="79">
        <f>U$4/C$8</f>
        <v>4.2682926829268296E-2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4</v>
      </c>
      <c r="D6" s="177"/>
      <c r="E6" s="178"/>
      <c r="F6" s="33" t="s">
        <v>245</v>
      </c>
      <c r="G6" s="122">
        <v>0.11</v>
      </c>
      <c r="H6" s="122"/>
      <c r="I6" s="36"/>
      <c r="J6" s="33" t="s">
        <v>112</v>
      </c>
      <c r="K6" s="116">
        <v>-82.638886999999997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Matthews</v>
      </c>
      <c r="S6" s="75"/>
      <c r="T6" s="81" t="s">
        <v>9</v>
      </c>
      <c r="U6" s="82">
        <f>SUM(M15:M21)</f>
        <v>275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 t="s">
        <v>277</v>
      </c>
      <c r="D7" s="169"/>
      <c r="E7" s="170"/>
      <c r="F7" s="38" t="s">
        <v>195</v>
      </c>
      <c r="G7" s="171" t="s">
        <v>274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35.075628000000002</v>
      </c>
      <c r="S7" s="75"/>
      <c r="T7" s="76" t="s">
        <v>14</v>
      </c>
      <c r="U7" s="77">
        <f>X7</f>
        <v>2</v>
      </c>
      <c r="V7" s="104"/>
      <c r="W7" s="102">
        <f>LARGE(Y7:AC7,1)</f>
        <v>4</v>
      </c>
      <c r="X7" s="102">
        <f>IF(D15=W7,C$13,IF(F15=W7,E$13,IF(H15=W7,G$13,IF(J15=W7,I$13,IF(L15=W7,K$13,)))))</f>
        <v>2</v>
      </c>
      <c r="Y7" s="102">
        <f>D15</f>
        <v>2</v>
      </c>
      <c r="Z7" s="102">
        <f>F15</f>
        <v>4</v>
      </c>
      <c r="AA7" s="102">
        <f>H15</f>
        <v>4</v>
      </c>
      <c r="AB7" s="102">
        <f>J15</f>
        <v>2</v>
      </c>
      <c r="AC7" s="102">
        <f>L15</f>
        <v>2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>
        <v>10</v>
      </c>
      <c r="H8" s="119"/>
      <c r="I8" s="40"/>
      <c r="J8" s="41" t="s">
        <v>57</v>
      </c>
      <c r="K8" s="136">
        <v>3.5000000000000003E-2</v>
      </c>
      <c r="L8" s="136"/>
      <c r="M8" s="42"/>
      <c r="O8" s="12"/>
      <c r="P8" s="3"/>
      <c r="Q8" s="78" t="str">
        <f>J6</f>
        <v>Longitude (dd)</v>
      </c>
      <c r="R8" s="74">
        <f>K6</f>
        <v>-82.638886999999997</v>
      </c>
      <c r="S8" s="83"/>
      <c r="T8" s="76" t="s">
        <v>15</v>
      </c>
      <c r="U8" s="84">
        <f>$W$7/$U$4</f>
        <v>0.2857142857142857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2" t="s">
        <v>60</v>
      </c>
      <c r="D9" s="132"/>
      <c r="E9" s="120"/>
      <c r="F9" s="43" t="s">
        <v>113</v>
      </c>
      <c r="G9" s="117">
        <v>0.6</v>
      </c>
      <c r="H9" s="117"/>
      <c r="I9" s="27"/>
      <c r="J9" s="43" t="s">
        <v>114</v>
      </c>
      <c r="K9" s="132" t="s">
        <v>5</v>
      </c>
      <c r="L9" s="132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3</v>
      </c>
      <c r="AA9" s="102">
        <f>H16</f>
        <v>4</v>
      </c>
      <c r="AB9" s="102">
        <f>J16</f>
        <v>1</v>
      </c>
      <c r="AC9" s="102">
        <f>L16</f>
        <v>2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20</v>
      </c>
      <c r="H10" s="118"/>
      <c r="I10" s="137"/>
      <c r="J10" s="44" t="s">
        <v>207</v>
      </c>
      <c r="K10" s="137" t="s">
        <v>278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B4</v>
      </c>
      <c r="S10" s="85"/>
      <c r="T10" s="76" t="s">
        <v>13</v>
      </c>
      <c r="U10" s="84">
        <f>$W$9/$U$4</f>
        <v>0.2857142857142857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8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0.5714285714285714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66</v>
      </c>
      <c r="S13" s="85"/>
      <c r="T13" s="76" t="s">
        <v>17</v>
      </c>
      <c r="U13" s="77">
        <f>X13</f>
        <v>2</v>
      </c>
      <c r="W13" s="98">
        <f>LARGE(Y13:AC13,1)</f>
        <v>7</v>
      </c>
      <c r="X13" s="98">
        <f>IF(D19=W13,C$13,IF(F19=W13,E$13,IF(H19=W13,G$13,IF(J19=W13,I$13,IF(L19=W13,K$13,)))))</f>
        <v>2</v>
      </c>
      <c r="Y13" s="98">
        <f>D19</f>
        <v>2</v>
      </c>
      <c r="Z13" s="98">
        <f>F19</f>
        <v>7</v>
      </c>
      <c r="AA13" s="98">
        <f>H19</f>
        <v>4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33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34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4</v>
      </c>
      <c r="G15" s="49" t="s">
        <v>24</v>
      </c>
      <c r="H15" s="51">
        <v>4</v>
      </c>
      <c r="I15" s="49" t="s">
        <v>25</v>
      </c>
      <c r="J15" s="51">
        <v>2</v>
      </c>
      <c r="K15" s="49" t="s">
        <v>26</v>
      </c>
      <c r="L15" s="51">
        <v>2</v>
      </c>
      <c r="M15" s="52">
        <f>SUM(1*D15,2*F15,3*H15,4*J15,5*L15)</f>
        <v>40</v>
      </c>
      <c r="O15" s="99">
        <f>SUM(D15,F15,H15,J15,L15)</f>
        <v>14</v>
      </c>
      <c r="P15" s="99"/>
      <c r="Q15" s="78" t="str">
        <f>J4</f>
        <v>Forest Age (yrs)</v>
      </c>
      <c r="R15" s="74" t="str">
        <f>K4</f>
        <v>20 to 30</v>
      </c>
      <c r="S15" s="85"/>
      <c r="T15" s="76" t="s">
        <v>19</v>
      </c>
      <c r="U15" s="86">
        <f>X15</f>
        <v>1</v>
      </c>
      <c r="V15" s="106"/>
      <c r="W15" s="106">
        <f>LARGE(Y15:AC15,1)</f>
        <v>4</v>
      </c>
      <c r="X15" s="106">
        <f>IF(D20=W15,C$13,IF(F20=W15,E$13,IF(H20=W15,G$13,IF(J20=W15,I$13,IF(L20=W15,K$13,)))))</f>
        <v>1</v>
      </c>
      <c r="Y15" s="106">
        <f>D20</f>
        <v>4</v>
      </c>
      <c r="Z15" s="102">
        <f>F1919</f>
        <v>0</v>
      </c>
      <c r="AA15" s="102">
        <f>H20</f>
        <v>4</v>
      </c>
      <c r="AB15" s="102">
        <f>J20</f>
        <v>2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3</v>
      </c>
      <c r="G16" s="54" t="s">
        <v>191</v>
      </c>
      <c r="H16" s="56">
        <v>4</v>
      </c>
      <c r="I16" s="54" t="s">
        <v>192</v>
      </c>
      <c r="J16" s="56">
        <v>1</v>
      </c>
      <c r="K16" s="54" t="s">
        <v>199</v>
      </c>
      <c r="L16" s="56">
        <v>2</v>
      </c>
      <c r="M16" s="57">
        <f t="shared" ref="M16:M21" si="1">SUM(1*D16,2*F16,3*H16,4*J16,5*L16)</f>
        <v>36</v>
      </c>
      <c r="O16" s="99">
        <f>SUM(D16,F16,H16,J16,L16)</f>
        <v>14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0.2857142857142857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89"/>
      <c r="F17" s="190"/>
      <c r="G17" s="17" t="s">
        <v>246</v>
      </c>
      <c r="H17" s="56">
        <v>5</v>
      </c>
      <c r="I17" s="17" t="s">
        <v>249</v>
      </c>
      <c r="J17" s="56">
        <v>4</v>
      </c>
      <c r="K17" s="45" t="s">
        <v>247</v>
      </c>
      <c r="L17" s="56">
        <v>4</v>
      </c>
      <c r="M17" s="57">
        <f t="shared" si="1"/>
        <v>52</v>
      </c>
      <c r="O17" s="99">
        <f>SUM(D17,H17,J17,L17)</f>
        <v>14</v>
      </c>
      <c r="P17" s="99"/>
      <c r="Q17" s="78" t="str">
        <f>F6</f>
        <v>Drainage Area (mi2)</v>
      </c>
      <c r="R17" s="74">
        <f>G6</f>
        <v>0.11</v>
      </c>
      <c r="S17" s="75"/>
      <c r="T17" s="76" t="s">
        <v>21</v>
      </c>
      <c r="U17" s="86">
        <f>X17</f>
        <v>2</v>
      </c>
      <c r="V17" s="106"/>
      <c r="W17" s="106">
        <f>LARGE(Y17:AC17,1)</f>
        <v>4</v>
      </c>
      <c r="X17" s="106">
        <f>IF(D21=W17,C$13,IF(F21=W17,E$13,IF(H21=W17,G$13,IF(J21=W17,I$13,IF(L21=W17,K$13,)))))</f>
        <v>2</v>
      </c>
      <c r="Y17" s="106">
        <f>D21</f>
        <v>3</v>
      </c>
      <c r="Z17" s="102">
        <f>F21</f>
        <v>4</v>
      </c>
      <c r="AA17" s="102">
        <f>H21</f>
        <v>3</v>
      </c>
      <c r="AB17" s="102">
        <f>J21</f>
        <v>2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89"/>
      <c r="F18" s="190"/>
      <c r="G18" s="54" t="s">
        <v>30</v>
      </c>
      <c r="H18" s="56">
        <v>7</v>
      </c>
      <c r="I18" s="54" t="s">
        <v>31</v>
      </c>
      <c r="J18" s="56">
        <v>3</v>
      </c>
      <c r="K18" s="54" t="s">
        <v>32</v>
      </c>
      <c r="L18" s="56">
        <v>2</v>
      </c>
      <c r="M18" s="57">
        <f t="shared" si="1"/>
        <v>45</v>
      </c>
      <c r="O18" s="99">
        <f>SUM(D18,H18,J18,L18)</f>
        <v>14</v>
      </c>
      <c r="P18" s="99"/>
      <c r="Q18" s="78" t="str">
        <f>F8</f>
        <v>BKF Width (ft)</v>
      </c>
      <c r="R18" s="74">
        <f>G8</f>
        <v>10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7</v>
      </c>
      <c r="G19" s="54" t="s">
        <v>34</v>
      </c>
      <c r="H19" s="56">
        <v>4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32</v>
      </c>
      <c r="O19" s="99">
        <f>SUM(D19,F19,H19,J19,L19)</f>
        <v>14</v>
      </c>
      <c r="P19" s="99"/>
      <c r="Q19" s="78" t="str">
        <f>F9</f>
        <v>BKF Mean Depth (ft)</v>
      </c>
      <c r="R19" s="74">
        <f>G9</f>
        <v>0.6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4</v>
      </c>
      <c r="E20" s="54" t="s">
        <v>227</v>
      </c>
      <c r="F20" s="55">
        <v>4</v>
      </c>
      <c r="G20" s="54" t="s">
        <v>34</v>
      </c>
      <c r="H20" s="56">
        <v>4</v>
      </c>
      <c r="I20" s="54" t="s">
        <v>230</v>
      </c>
      <c r="J20" s="55">
        <v>2</v>
      </c>
      <c r="K20" s="54" t="s">
        <v>37</v>
      </c>
      <c r="L20" s="56"/>
      <c r="M20" s="57">
        <f t="shared" si="1"/>
        <v>32</v>
      </c>
      <c r="O20" s="99">
        <f>SUM(D20,F20,H20,J20,L20)</f>
        <v>14</v>
      </c>
      <c r="P20" s="99"/>
      <c r="Q20" s="78" t="s">
        <v>92</v>
      </c>
      <c r="R20" s="88">
        <f>R18/R19</f>
        <v>16.666666666666668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3</v>
      </c>
      <c r="E21" s="58" t="s">
        <v>39</v>
      </c>
      <c r="F21" s="59">
        <v>4</v>
      </c>
      <c r="G21" s="58" t="s">
        <v>40</v>
      </c>
      <c r="H21" s="60">
        <v>3</v>
      </c>
      <c r="I21" s="58" t="s">
        <v>87</v>
      </c>
      <c r="J21" s="60">
        <v>2</v>
      </c>
      <c r="K21" s="58" t="s">
        <v>42</v>
      </c>
      <c r="L21" s="60">
        <v>2</v>
      </c>
      <c r="M21" s="61">
        <f t="shared" si="1"/>
        <v>38</v>
      </c>
      <c r="O21" s="99">
        <f>SUM(D21,F21,H21,J21,L21)</f>
        <v>14</v>
      </c>
      <c r="P21" s="99"/>
      <c r="Q21" s="78" t="str">
        <f>F10</f>
        <v>Floodprone Width (ft)</v>
      </c>
      <c r="R21" s="74">
        <f>G10</f>
        <v>20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34" t="s">
        <v>244</v>
      </c>
      <c r="O22" s="99" t="s">
        <v>89</v>
      </c>
      <c r="P22" s="99"/>
      <c r="Q22" s="78" t="s">
        <v>90</v>
      </c>
      <c r="R22" s="89">
        <f>R21/R18</f>
        <v>2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3.5000000000000003E-2</v>
      </c>
      <c r="S23" s="95"/>
      <c r="T23" s="96" t="s">
        <v>6</v>
      </c>
      <c r="U23" s="96">
        <f>U22+U6</f>
        <v>275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25" right="0.25" top="0.75" bottom="0.75" header="0.3" footer="0.3"/>
  <pageSetup scale="75" orientation="landscape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9" customFormat="1" x14ac:dyDescent="0.2">
      <c r="B1" s="151"/>
      <c r="E1" s="156"/>
      <c r="F1" s="156"/>
      <c r="G1" s="156"/>
      <c r="I1" s="156"/>
      <c r="K1" s="156"/>
      <c r="O1" s="140"/>
      <c r="P1" s="140"/>
      <c r="Q1" s="140"/>
      <c r="V1" s="141"/>
      <c r="W1" s="141"/>
      <c r="X1" s="141"/>
      <c r="Y1" s="141"/>
      <c r="Z1" s="141"/>
      <c r="AA1" s="141"/>
      <c r="AB1" s="141"/>
      <c r="AC1" s="141"/>
      <c r="AD1" s="141"/>
      <c r="AE1" s="142"/>
      <c r="AF1" s="142"/>
      <c r="AG1" s="142"/>
      <c r="AH1" s="142"/>
      <c r="AI1" s="142"/>
      <c r="AJ1" s="142"/>
      <c r="AK1" s="141"/>
      <c r="AL1" s="141"/>
      <c r="AM1" s="141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251</v>
      </c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258</v>
      </c>
      <c r="D3" s="163"/>
      <c r="E3" s="164"/>
      <c r="F3" s="31" t="s">
        <v>116</v>
      </c>
      <c r="G3" s="31" t="s">
        <v>267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43565</v>
      </c>
      <c r="D4" s="166"/>
      <c r="E4" s="167"/>
      <c r="F4" s="33" t="s">
        <v>115</v>
      </c>
      <c r="G4" s="123" t="s">
        <v>282</v>
      </c>
      <c r="H4" s="122"/>
      <c r="I4" s="34"/>
      <c r="J4" s="33" t="s">
        <v>96</v>
      </c>
      <c r="K4" s="135" t="s">
        <v>281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Crane Creek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276</v>
      </c>
      <c r="D5" s="177"/>
      <c r="E5" s="178"/>
      <c r="F5" s="33" t="s">
        <v>194</v>
      </c>
      <c r="G5" s="123">
        <v>66</v>
      </c>
      <c r="H5" s="122"/>
      <c r="I5" s="34"/>
      <c r="J5" s="33" t="s">
        <v>111</v>
      </c>
      <c r="K5" s="116">
        <v>34.943975000000002</v>
      </c>
      <c r="L5" s="116"/>
      <c r="M5" s="35"/>
      <c r="O5" s="9"/>
      <c r="P5" s="9"/>
      <c r="Q5" s="78" t="str">
        <f t="shared" si="0"/>
        <v>Reach ID</v>
      </c>
      <c r="R5" s="74">
        <f t="shared" si="0"/>
        <v>5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5</v>
      </c>
      <c r="D6" s="177"/>
      <c r="E6" s="178"/>
      <c r="F6" s="33" t="s">
        <v>245</v>
      </c>
      <c r="G6" s="122">
        <v>0.27</v>
      </c>
      <c r="H6" s="122"/>
      <c r="I6" s="36"/>
      <c r="J6" s="33" t="s">
        <v>112</v>
      </c>
      <c r="K6" s="116">
        <v>-83.095602999999997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Savannah</v>
      </c>
      <c r="S6" s="75"/>
      <c r="T6" s="81" t="s">
        <v>9</v>
      </c>
      <c r="U6" s="82">
        <f>SUM(M15:M21)</f>
        <v>135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 t="s">
        <v>279</v>
      </c>
      <c r="D7" s="169"/>
      <c r="E7" s="170"/>
      <c r="F7" s="38" t="s">
        <v>195</v>
      </c>
      <c r="G7" s="171" t="s">
        <v>274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34.943975000000002</v>
      </c>
      <c r="S7" s="75"/>
      <c r="T7" s="76" t="s">
        <v>14</v>
      </c>
      <c r="U7" s="77">
        <f>X7</f>
        <v>2</v>
      </c>
      <c r="V7" s="104"/>
      <c r="W7" s="102">
        <f>LARGE(Y7:AC7,1)</f>
        <v>3</v>
      </c>
      <c r="X7" s="102">
        <f>IF(D15=W7,C$13,IF(F15=W7,E$13,IF(H15=W7,G$13,IF(J15=W7,I$13,IF(L15=W7,K$13,)))))</f>
        <v>2</v>
      </c>
      <c r="Y7" s="102">
        <f>D15</f>
        <v>1</v>
      </c>
      <c r="Z7" s="102">
        <f>F15</f>
        <v>3</v>
      </c>
      <c r="AA7" s="102">
        <f>H15</f>
        <v>1</v>
      </c>
      <c r="AB7" s="102">
        <f>J15</f>
        <v>2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>
        <v>8</v>
      </c>
      <c r="H8" s="119"/>
      <c r="I8" s="40"/>
      <c r="J8" s="41" t="s">
        <v>57</v>
      </c>
      <c r="K8" s="136">
        <v>1.7100000000000001E-2</v>
      </c>
      <c r="L8" s="136"/>
      <c r="M8" s="42"/>
      <c r="O8" s="12"/>
      <c r="P8" s="3"/>
      <c r="Q8" s="78" t="str">
        <f>J6</f>
        <v>Longitude (dd)</v>
      </c>
      <c r="R8" s="74">
        <f>K6</f>
        <v>-83.095602999999997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2" t="s">
        <v>60</v>
      </c>
      <c r="D9" s="132"/>
      <c r="E9" s="120"/>
      <c r="F9" s="43" t="s">
        <v>113</v>
      </c>
      <c r="G9" s="117">
        <v>0.7</v>
      </c>
      <c r="H9" s="117"/>
      <c r="I9" s="27"/>
      <c r="J9" s="43" t="s">
        <v>114</v>
      </c>
      <c r="K9" s="132" t="s">
        <v>5</v>
      </c>
      <c r="L9" s="132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1</v>
      </c>
      <c r="AA9" s="102">
        <f>H16</f>
        <v>2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14</v>
      </c>
      <c r="H10" s="118"/>
      <c r="I10" s="137"/>
      <c r="J10" s="44" t="s">
        <v>207</v>
      </c>
      <c r="K10" s="137" t="s">
        <v>264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B4c</v>
      </c>
      <c r="S10" s="85"/>
      <c r="T10" s="76" t="s">
        <v>13</v>
      </c>
      <c r="U10" s="84">
        <f>$W$9/$U$4</f>
        <v>0.5714285714285714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0.7142857142857143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66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1</v>
      </c>
      <c r="AA13" s="98">
        <f>H19</f>
        <v>5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33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34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0.7142857142857143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1</v>
      </c>
      <c r="E15" s="49" t="s">
        <v>23</v>
      </c>
      <c r="F15" s="50">
        <v>3</v>
      </c>
      <c r="G15" s="49" t="s">
        <v>24</v>
      </c>
      <c r="H15" s="51">
        <v>1</v>
      </c>
      <c r="I15" s="49" t="s">
        <v>25</v>
      </c>
      <c r="J15" s="51">
        <v>2</v>
      </c>
      <c r="K15" s="49" t="s">
        <v>26</v>
      </c>
      <c r="L15" s="51"/>
      <c r="M15" s="52">
        <f>SUM(1*D15,2*F15,3*H15,4*J15,5*L15)</f>
        <v>18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 to 40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2</v>
      </c>
      <c r="Z15" s="102">
        <f>F1919</f>
        <v>0</v>
      </c>
      <c r="AA15" s="102">
        <f>H20</f>
        <v>3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1</v>
      </c>
      <c r="G16" s="54" t="s">
        <v>191</v>
      </c>
      <c r="H16" s="56">
        <v>2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12</v>
      </c>
      <c r="O16" s="99">
        <f>SUM(D16,F16,H16,J16,L16)</f>
        <v>7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0.42857142857142855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89"/>
      <c r="F17" s="190"/>
      <c r="G17" s="17" t="s">
        <v>246</v>
      </c>
      <c r="H17" s="56">
        <v>2</v>
      </c>
      <c r="I17" s="17" t="s">
        <v>249</v>
      </c>
      <c r="J17" s="56">
        <v>4</v>
      </c>
      <c r="K17" s="45" t="s">
        <v>247</v>
      </c>
      <c r="L17" s="56">
        <v>1</v>
      </c>
      <c r="M17" s="57">
        <f t="shared" si="1"/>
        <v>27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0.27</v>
      </c>
      <c r="S17" s="75"/>
      <c r="T17" s="76" t="s">
        <v>21</v>
      </c>
      <c r="U17" s="86">
        <f>X17</f>
        <v>4</v>
      </c>
      <c r="V17" s="106"/>
      <c r="W17" s="106">
        <f>LARGE(Y17:AC17,1)</f>
        <v>3</v>
      </c>
      <c r="X17" s="106">
        <f>IF(D21=W17,C$13,IF(F21=W17,E$13,IF(H21=W17,G$13,IF(J21=W17,I$13,IF(L21=W17,K$13,)))))</f>
        <v>4</v>
      </c>
      <c r="Y17" s="106">
        <f>D21</f>
        <v>1</v>
      </c>
      <c r="Z17" s="102">
        <f>F21</f>
        <v>2</v>
      </c>
      <c r="AA17" s="102">
        <f>H21</f>
        <v>1</v>
      </c>
      <c r="AB17" s="102">
        <f>J21</f>
        <v>3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6</v>
      </c>
      <c r="I18" s="54" t="s">
        <v>31</v>
      </c>
      <c r="J18" s="56">
        <v>1</v>
      </c>
      <c r="K18" s="54" t="s">
        <v>32</v>
      </c>
      <c r="L18" s="56"/>
      <c r="M18" s="57">
        <f t="shared" si="1"/>
        <v>22</v>
      </c>
      <c r="O18" s="99">
        <f>SUM(D18,H18,J18,L18)</f>
        <v>7</v>
      </c>
      <c r="P18" s="99"/>
      <c r="Q18" s="78" t="str">
        <f>F8</f>
        <v>BKF Width (ft)</v>
      </c>
      <c r="R18" s="74">
        <f>G8</f>
        <v>8</v>
      </c>
      <c r="S18" s="75"/>
      <c r="T18" s="76" t="s">
        <v>22</v>
      </c>
      <c r="U18" s="84">
        <f>$W$17/$U$4</f>
        <v>0.42857142857142855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1</v>
      </c>
      <c r="G19" s="54" t="s">
        <v>34</v>
      </c>
      <c r="H19" s="56">
        <v>5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21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0.7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2</v>
      </c>
      <c r="E20" s="54" t="s">
        <v>227</v>
      </c>
      <c r="F20" s="55">
        <v>2</v>
      </c>
      <c r="G20" s="54" t="s">
        <v>34</v>
      </c>
      <c r="H20" s="56">
        <v>3</v>
      </c>
      <c r="I20" s="54" t="s">
        <v>230</v>
      </c>
      <c r="J20" s="55"/>
      <c r="K20" s="54" t="s">
        <v>37</v>
      </c>
      <c r="L20" s="56"/>
      <c r="M20" s="57">
        <f t="shared" si="1"/>
        <v>15</v>
      </c>
      <c r="O20" s="99">
        <f>SUM(D20,F20,H20,J20,L20)</f>
        <v>7</v>
      </c>
      <c r="P20" s="99"/>
      <c r="Q20" s="78" t="s">
        <v>92</v>
      </c>
      <c r="R20" s="88">
        <f>R18/R19</f>
        <v>11.428571428571429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1</v>
      </c>
      <c r="I21" s="58" t="s">
        <v>87</v>
      </c>
      <c r="J21" s="60">
        <v>3</v>
      </c>
      <c r="K21" s="58" t="s">
        <v>42</v>
      </c>
      <c r="L21" s="60"/>
      <c r="M21" s="61">
        <f t="shared" si="1"/>
        <v>20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14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34" t="s">
        <v>244</v>
      </c>
      <c r="O22" s="99" t="s">
        <v>89</v>
      </c>
      <c r="P22" s="99"/>
      <c r="Q22" s="78" t="s">
        <v>90</v>
      </c>
      <c r="R22" s="89">
        <f>R21/R18</f>
        <v>1.75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1.7100000000000001E-2</v>
      </c>
      <c r="S23" s="95"/>
      <c r="T23" s="96" t="s">
        <v>6</v>
      </c>
      <c r="U23" s="96">
        <f>U22+U6</f>
        <v>135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9" customFormat="1" x14ac:dyDescent="0.2">
      <c r="B1" s="151"/>
      <c r="E1" s="156"/>
      <c r="F1" s="156"/>
      <c r="G1" s="156"/>
      <c r="I1" s="156"/>
      <c r="K1" s="156"/>
      <c r="O1" s="140"/>
      <c r="P1" s="140"/>
      <c r="Q1" s="140"/>
      <c r="V1" s="141"/>
      <c r="W1" s="141"/>
      <c r="X1" s="141"/>
      <c r="Y1" s="141"/>
      <c r="Z1" s="141"/>
      <c r="AA1" s="141"/>
      <c r="AB1" s="141"/>
      <c r="AC1" s="141"/>
      <c r="AD1" s="141"/>
      <c r="AE1" s="142"/>
      <c r="AF1" s="142"/>
      <c r="AG1" s="142"/>
      <c r="AH1" s="142"/>
      <c r="AI1" s="142"/>
      <c r="AJ1" s="142"/>
      <c r="AK1" s="141"/>
      <c r="AL1" s="141"/>
      <c r="AM1" s="141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43" t="s">
        <v>251</v>
      </c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258</v>
      </c>
      <c r="D3" s="163"/>
      <c r="E3" s="164"/>
      <c r="F3" s="31" t="s">
        <v>116</v>
      </c>
      <c r="G3" s="31" t="s">
        <v>267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43565</v>
      </c>
      <c r="D4" s="166"/>
      <c r="E4" s="167"/>
      <c r="F4" s="33" t="s">
        <v>115</v>
      </c>
      <c r="G4" s="123" t="s">
        <v>282</v>
      </c>
      <c r="H4" s="122"/>
      <c r="I4" s="34"/>
      <c r="J4" s="33" t="s">
        <v>96</v>
      </c>
      <c r="K4" s="135" t="s">
        <v>28</v>
      </c>
      <c r="L4" s="135"/>
      <c r="M4" s="35"/>
      <c r="O4" s="9"/>
      <c r="P4" s="9"/>
      <c r="Q4" s="73" t="str">
        <f t="shared" ref="Q4:R6" si="0">B5</f>
        <v>Stream Name</v>
      </c>
      <c r="R4" s="74" t="str">
        <f t="shared" si="0"/>
        <v>Howard Creek</v>
      </c>
      <c r="S4" s="75"/>
      <c r="T4" s="76" t="s">
        <v>7</v>
      </c>
      <c r="U4" s="77">
        <f>SUM(D15,F15,H15,J15,L15)</f>
        <v>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275</v>
      </c>
      <c r="D5" s="177"/>
      <c r="E5" s="178"/>
      <c r="F5" s="33" t="s">
        <v>194</v>
      </c>
      <c r="G5" s="123">
        <v>66</v>
      </c>
      <c r="H5" s="122"/>
      <c r="I5" s="34"/>
      <c r="J5" s="33" t="s">
        <v>111</v>
      </c>
      <c r="K5" s="116">
        <v>35.010530000000003</v>
      </c>
      <c r="L5" s="116"/>
      <c r="M5" s="35"/>
      <c r="O5" s="9"/>
      <c r="P5" s="9"/>
      <c r="Q5" s="78" t="str">
        <f t="shared" si="0"/>
        <v>Reach ID</v>
      </c>
      <c r="R5" s="74">
        <f t="shared" si="0"/>
        <v>6</v>
      </c>
      <c r="S5" s="75"/>
      <c r="T5" s="76" t="s">
        <v>8</v>
      </c>
      <c r="U5" s="79">
        <f>U$4/C$8</f>
        <v>1.8292682926829267E-2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6</v>
      </c>
      <c r="D6" s="177"/>
      <c r="E6" s="178"/>
      <c r="F6" s="33" t="s">
        <v>245</v>
      </c>
      <c r="G6" s="122">
        <v>0.56000000000000005</v>
      </c>
      <c r="H6" s="122"/>
      <c r="I6" s="36"/>
      <c r="J6" s="33" t="s">
        <v>112</v>
      </c>
      <c r="K6" s="116">
        <v>-83.034919000000002</v>
      </c>
      <c r="L6" s="116"/>
      <c r="M6" s="37"/>
      <c r="O6" s="9"/>
      <c r="P6" s="9"/>
      <c r="Q6" s="80" t="str">
        <f t="shared" si="0"/>
        <v>Watershed Name</v>
      </c>
      <c r="R6" s="74" t="str">
        <f t="shared" si="0"/>
        <v>Savannah</v>
      </c>
      <c r="S6" s="75"/>
      <c r="T6" s="81" t="s">
        <v>9</v>
      </c>
      <c r="U6" s="82">
        <f>SUM(M15:M21)</f>
        <v>124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 t="s">
        <v>279</v>
      </c>
      <c r="D7" s="169"/>
      <c r="E7" s="170"/>
      <c r="F7" s="38" t="s">
        <v>195</v>
      </c>
      <c r="G7" s="171" t="s">
        <v>274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35.010530000000003</v>
      </c>
      <c r="S7" s="75"/>
      <c r="T7" s="76" t="s">
        <v>14</v>
      </c>
      <c r="U7" s="77">
        <f>X7</f>
        <v>1</v>
      </c>
      <c r="V7" s="104"/>
      <c r="W7" s="102">
        <f>LARGE(Y7:AC7,1)</f>
        <v>2</v>
      </c>
      <c r="X7" s="102">
        <f>IF(D15=W7,C$13,IF(F15=W7,E$13,IF(H15=W7,G$13,IF(J15=W7,I$13,IF(L15=W7,K$13,)))))</f>
        <v>1</v>
      </c>
      <c r="Y7" s="102">
        <f>D15</f>
        <v>2</v>
      </c>
      <c r="Z7" s="102">
        <f>F15</f>
        <v>2</v>
      </c>
      <c r="AA7" s="102">
        <f>H15</f>
        <v>1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>
        <v>11</v>
      </c>
      <c r="H8" s="119"/>
      <c r="I8" s="40"/>
      <c r="J8" s="41" t="s">
        <v>57</v>
      </c>
      <c r="K8" s="136">
        <v>1.3599999999999999E-2</v>
      </c>
      <c r="L8" s="136"/>
      <c r="M8" s="42"/>
      <c r="O8" s="12"/>
      <c r="P8" s="3"/>
      <c r="Q8" s="78" t="str">
        <f>J6</f>
        <v>Longitude (dd)</v>
      </c>
      <c r="R8" s="74">
        <f>K6</f>
        <v>-83.034919000000002</v>
      </c>
      <c r="S8" s="83"/>
      <c r="T8" s="76" t="s">
        <v>15</v>
      </c>
      <c r="U8" s="84">
        <f>$W$7/$U$4</f>
        <v>0.33333333333333331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2" t="s">
        <v>60</v>
      </c>
      <c r="D9" s="132"/>
      <c r="E9" s="120"/>
      <c r="F9" s="43" t="s">
        <v>113</v>
      </c>
      <c r="G9" s="117">
        <v>1.2</v>
      </c>
      <c r="H9" s="117"/>
      <c r="I9" s="27"/>
      <c r="J9" s="43" t="s">
        <v>114</v>
      </c>
      <c r="K9" s="132" t="s">
        <v>5</v>
      </c>
      <c r="L9" s="132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3</v>
      </c>
      <c r="V9" s="104"/>
      <c r="W9" s="102">
        <f>LARGE(Y9:AC9,1)</f>
        <v>3</v>
      </c>
      <c r="X9" s="102">
        <f>IF(D16=W9,C$13,IF(F16=W9,E$13,IF(H16=W9,G$13,IF(J16=W9,I$13,IF(L16=W9,K$13,)))))</f>
        <v>3</v>
      </c>
      <c r="Y9" s="102">
        <f>D16</f>
        <v>2</v>
      </c>
      <c r="Z9" s="102">
        <f>F16</f>
        <v>1</v>
      </c>
      <c r="AA9" s="102">
        <f>H16</f>
        <v>3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53</v>
      </c>
      <c r="D10" s="29"/>
      <c r="E10" s="121"/>
      <c r="F10" s="44" t="s">
        <v>91</v>
      </c>
      <c r="G10" s="118">
        <v>40</v>
      </c>
      <c r="H10" s="118"/>
      <c r="I10" s="137"/>
      <c r="J10" s="44" t="s">
        <v>207</v>
      </c>
      <c r="K10" s="137" t="s">
        <v>262</v>
      </c>
      <c r="L10" s="137"/>
      <c r="M10" s="30"/>
      <c r="O10" s="13"/>
      <c r="P10" s="4"/>
      <c r="Q10" s="78" t="str">
        <f>J10</f>
        <v xml:space="preserve">Rosgen Type </v>
      </c>
      <c r="R10" s="74" t="str">
        <f>K10</f>
        <v>E4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Reference</v>
      </c>
      <c r="S12" s="85"/>
      <c r="T12" s="76" t="s">
        <v>83</v>
      </c>
      <c r="U12" s="84">
        <f>U$11/SUM(D18,H18,J18,L18)</f>
        <v>0.33333333333333331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31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66</v>
      </c>
      <c r="S13" s="85"/>
      <c r="T13" s="76" t="s">
        <v>17</v>
      </c>
      <c r="U13" s="77">
        <f>X13</f>
        <v>4</v>
      </c>
      <c r="W13" s="98">
        <f>LARGE(Y13:AC13,1)</f>
        <v>3</v>
      </c>
      <c r="X13" s="98">
        <f>IF(D19=W13,C$13,IF(F19=W13,E$13,IF(H19=W13,G$13,IF(J19=W13,I$13,IF(L19=W13,K$13,)))))</f>
        <v>4</v>
      </c>
      <c r="Y13" s="98">
        <f>D19</f>
        <v>0</v>
      </c>
      <c r="Z13" s="98">
        <f>F19</f>
        <v>2</v>
      </c>
      <c r="AA13" s="98">
        <f>H19</f>
        <v>1</v>
      </c>
      <c r="AB13" s="98">
        <f>J19</f>
        <v>3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33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34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2</v>
      </c>
      <c r="G15" s="49" t="s">
        <v>24</v>
      </c>
      <c r="H15" s="51">
        <v>1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13</v>
      </c>
      <c r="O15" s="99">
        <f>SUM(D15,F15,H15,J15,L15)</f>
        <v>6</v>
      </c>
      <c r="P15" s="99"/>
      <c r="Q15" s="78" t="str">
        <f>J4</f>
        <v>Forest Age (yrs)</v>
      </c>
      <c r="R15" s="74" t="str">
        <f>K4</f>
        <v>20 to 30</v>
      </c>
      <c r="S15" s="85"/>
      <c r="T15" s="76" t="s">
        <v>19</v>
      </c>
      <c r="U15" s="86">
        <f>X15</f>
        <v>4</v>
      </c>
      <c r="V15" s="106"/>
      <c r="W15" s="106">
        <f>LARGE(Y15:AC15,1)</f>
        <v>3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2</v>
      </c>
      <c r="AB15" s="102">
        <f>J20</f>
        <v>3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1</v>
      </c>
      <c r="G16" s="54" t="s">
        <v>191</v>
      </c>
      <c r="H16" s="56">
        <v>3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13</v>
      </c>
      <c r="O16" s="99">
        <f>SUM(D16,F16,H16,J16,L16)</f>
        <v>6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89"/>
      <c r="F17" s="190"/>
      <c r="G17" s="17" t="s">
        <v>246</v>
      </c>
      <c r="H17" s="56">
        <v>4</v>
      </c>
      <c r="I17" s="17" t="s">
        <v>249</v>
      </c>
      <c r="J17" s="56">
        <v>2</v>
      </c>
      <c r="K17" s="45" t="s">
        <v>247</v>
      </c>
      <c r="L17" s="56"/>
      <c r="M17" s="57">
        <f t="shared" si="1"/>
        <v>20</v>
      </c>
      <c r="O17" s="99">
        <f>SUM(D17,H17,J17,L17)</f>
        <v>6</v>
      </c>
      <c r="P17" s="99"/>
      <c r="Q17" s="78" t="str">
        <f>F6</f>
        <v>Drainage Area (mi2)</v>
      </c>
      <c r="R17" s="74">
        <f>G6</f>
        <v>0.56000000000000005</v>
      </c>
      <c r="S17" s="75"/>
      <c r="T17" s="76" t="s">
        <v>21</v>
      </c>
      <c r="U17" s="86">
        <f>X17</f>
        <v>3</v>
      </c>
      <c r="V17" s="106"/>
      <c r="W17" s="106">
        <f>LARGE(Y17:AC17,1)</f>
        <v>2</v>
      </c>
      <c r="X17" s="106">
        <f>IF(D21=W17,C$13,IF(F21=W17,E$13,IF(H21=W17,G$13,IF(J21=W17,I$13,IF(L21=W17,K$13,)))))</f>
        <v>3</v>
      </c>
      <c r="Y17" s="106">
        <f>D21</f>
        <v>1</v>
      </c>
      <c r="Z17" s="102">
        <f>F21</f>
        <v>1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3</v>
      </c>
      <c r="I18" s="54" t="s">
        <v>31</v>
      </c>
      <c r="J18" s="56">
        <v>2</v>
      </c>
      <c r="K18" s="54" t="s">
        <v>32</v>
      </c>
      <c r="L18" s="56">
        <v>1</v>
      </c>
      <c r="M18" s="57">
        <f t="shared" si="1"/>
        <v>22</v>
      </c>
      <c r="O18" s="99">
        <f>SUM(D18,H18,J18,L18)</f>
        <v>6</v>
      </c>
      <c r="P18" s="99"/>
      <c r="Q18" s="78" t="str">
        <f>F8</f>
        <v>BKF Width (ft)</v>
      </c>
      <c r="R18" s="74">
        <f>G8</f>
        <v>11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2</v>
      </c>
      <c r="G19" s="54" t="s">
        <v>34</v>
      </c>
      <c r="H19" s="56">
        <v>1</v>
      </c>
      <c r="I19" s="54" t="s">
        <v>229</v>
      </c>
      <c r="J19" s="55">
        <v>3</v>
      </c>
      <c r="K19" s="54" t="s">
        <v>35</v>
      </c>
      <c r="L19" s="56"/>
      <c r="M19" s="57">
        <f>SUM(1*D19,2*F19,3*H19,4*J19,5*L19)</f>
        <v>19</v>
      </c>
      <c r="O19" s="99">
        <f>SUM(D19,F19,H19,J19,L19)</f>
        <v>6</v>
      </c>
      <c r="P19" s="99"/>
      <c r="Q19" s="78" t="str">
        <f>F9</f>
        <v>BKF Mean Depth (ft)</v>
      </c>
      <c r="R19" s="74">
        <f>G9</f>
        <v>1.2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1</v>
      </c>
      <c r="G20" s="54" t="s">
        <v>34</v>
      </c>
      <c r="H20" s="56">
        <v>2</v>
      </c>
      <c r="I20" s="54" t="s">
        <v>230</v>
      </c>
      <c r="J20" s="55">
        <v>3</v>
      </c>
      <c r="K20" s="54" t="s">
        <v>37</v>
      </c>
      <c r="L20" s="56"/>
      <c r="M20" s="57">
        <f t="shared" si="1"/>
        <v>20</v>
      </c>
      <c r="O20" s="99">
        <f>SUM(D20,F20,H20,J20,L20)</f>
        <v>6</v>
      </c>
      <c r="P20" s="99"/>
      <c r="Q20" s="78" t="s">
        <v>92</v>
      </c>
      <c r="R20" s="88">
        <f>R18/R19</f>
        <v>9.1666666666666679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1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17</v>
      </c>
      <c r="O21" s="99">
        <f>SUM(D21,F21,H21,J21,L21)</f>
        <v>6</v>
      </c>
      <c r="P21" s="99"/>
      <c r="Q21" s="78" t="str">
        <f>F10</f>
        <v>Floodprone Width (ft)</v>
      </c>
      <c r="R21" s="74">
        <f>G10</f>
        <v>40</v>
      </c>
      <c r="S21" s="75"/>
      <c r="T21" s="81" t="s">
        <v>219</v>
      </c>
      <c r="U21" s="82">
        <f>SUM(M23:M27)</f>
        <v>18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33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34" t="s">
        <v>244</v>
      </c>
      <c r="O22" s="99" t="s">
        <v>89</v>
      </c>
      <c r="P22" s="99"/>
      <c r="Q22" s="78" t="s">
        <v>90</v>
      </c>
      <c r="R22" s="89">
        <f>R21/R18</f>
        <v>3.6363636363636362</v>
      </c>
      <c r="S22" s="90"/>
      <c r="T22" s="91" t="s">
        <v>218</v>
      </c>
      <c r="U22" s="92">
        <f>U21*5</f>
        <v>90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>
        <v>1</v>
      </c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3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1.3599999999999999E-2</v>
      </c>
      <c r="S23" s="95"/>
      <c r="T23" s="96" t="s">
        <v>6</v>
      </c>
      <c r="U23" s="96">
        <f>U22+U6</f>
        <v>214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>
        <v>1</v>
      </c>
      <c r="M24" s="65">
        <f t="shared" si="2"/>
        <v>5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>
        <v>1</v>
      </c>
      <c r="I25" s="54" t="s">
        <v>225</v>
      </c>
      <c r="J25" s="55"/>
      <c r="K25" s="54" t="s">
        <v>45</v>
      </c>
      <c r="L25" s="56"/>
      <c r="M25" s="65">
        <f t="shared" si="2"/>
        <v>3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>
        <v>1</v>
      </c>
      <c r="I26" s="54" t="s">
        <v>49</v>
      </c>
      <c r="J26" s="55"/>
      <c r="K26" s="54" t="s">
        <v>50</v>
      </c>
      <c r="L26" s="56"/>
      <c r="M26" s="65">
        <f t="shared" si="2"/>
        <v>3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>
        <v>1</v>
      </c>
      <c r="K27" s="58" t="s">
        <v>37</v>
      </c>
      <c r="L27" s="60"/>
      <c r="M27" s="67">
        <f t="shared" si="2"/>
        <v>4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for Report</vt:lpstr>
      <vt:lpstr>Summary</vt:lpstr>
      <vt:lpstr>site1</vt:lpstr>
      <vt:lpstr>site2</vt:lpstr>
      <vt:lpstr>site3</vt:lpstr>
      <vt:lpstr>site4</vt:lpstr>
      <vt:lpstr>site5</vt:lpstr>
      <vt:lpstr>site6</vt:lpstr>
      <vt:lpstr>site4!Print_Area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Greg Jennings</cp:lastModifiedBy>
  <cp:lastPrinted>2019-04-22T11:32:45Z</cp:lastPrinted>
  <dcterms:created xsi:type="dcterms:W3CDTF">2013-01-25T14:04:28Z</dcterms:created>
  <dcterms:modified xsi:type="dcterms:W3CDTF">2020-04-09T17:05:35Z</dcterms:modified>
</cp:coreProperties>
</file>