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6563\63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6" i="70" l="1"/>
  <c r="H10" i="70"/>
  <c r="H9" i="70"/>
  <c r="G30" i="81" l="1"/>
  <c r="K29" i="81" l="1"/>
  <c r="K31" i="81"/>
  <c r="G15" i="81" s="1"/>
  <c r="C23" i="73" s="1"/>
  <c r="K40" i="81"/>
  <c r="G12" i="81"/>
  <c r="G14" i="81"/>
  <c r="L30" i="70"/>
  <c r="L23" i="70"/>
  <c r="M30" i="70"/>
  <c r="N30" i="70"/>
  <c r="U8" i="70"/>
  <c r="D41" i="73"/>
  <c r="C20" i="73"/>
  <c r="D20" i="73"/>
  <c r="E20" i="73"/>
  <c r="C22" i="73"/>
  <c r="D22" i="73"/>
  <c r="E22" i="73"/>
  <c r="L16" i="70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M28" i="70"/>
  <c r="M29" i="70"/>
  <c r="T7" i="70"/>
  <c r="C45" i="73"/>
  <c r="U7" i="70"/>
  <c r="D45" i="73"/>
  <c r="V7" i="70"/>
  <c r="E45" i="73"/>
  <c r="T8" i="70"/>
  <c r="C41" i="73"/>
  <c r="V8" i="70"/>
  <c r="E41" i="73"/>
  <c r="V11" i="70"/>
  <c r="U11" i="70"/>
  <c r="T11" i="70"/>
  <c r="V10" i="70"/>
  <c r="E47" i="73"/>
  <c r="U10" i="70"/>
  <c r="D47" i="73"/>
  <c r="T10" i="70"/>
  <c r="C47" i="73"/>
  <c r="V9" i="70"/>
  <c r="E43" i="73"/>
  <c r="U9" i="70"/>
  <c r="D43" i="73"/>
  <c r="T9" i="70"/>
  <c r="C43" i="73"/>
  <c r="I9" i="84"/>
  <c r="D37" i="73"/>
  <c r="H9" i="84"/>
  <c r="C37" i="73"/>
  <c r="J9" i="84"/>
  <c r="E37" i="73"/>
  <c r="J8" i="84"/>
  <c r="E35" i="73"/>
  <c r="I8" i="84"/>
  <c r="D35" i="73"/>
  <c r="H8" i="84"/>
  <c r="C35" i="73"/>
  <c r="J7" i="84"/>
  <c r="E33" i="73"/>
  <c r="I7" i="84"/>
  <c r="D33" i="73"/>
  <c r="H7" i="84"/>
  <c r="C33" i="73"/>
  <c r="E15" i="73"/>
  <c r="C11" i="73"/>
  <c r="C12" i="73"/>
  <c r="M23" i="70"/>
  <c r="N23" i="70"/>
  <c r="N29" i="70"/>
  <c r="M20" i="70"/>
  <c r="N20" i="70"/>
  <c r="N28" i="70"/>
  <c r="N25" i="70"/>
  <c r="M19" i="70"/>
  <c r="N19" i="70"/>
  <c r="N26" i="70"/>
  <c r="N27" i="70"/>
  <c r="N24" i="70"/>
  <c r="M22" i="70"/>
  <c r="N22" i="70"/>
  <c r="M21" i="70"/>
  <c r="N21" i="70"/>
  <c r="M17" i="70"/>
  <c r="N17" i="70"/>
  <c r="M18" i="70"/>
  <c r="N18" i="70"/>
  <c r="M16" i="70"/>
  <c r="N16" i="70"/>
  <c r="C10" i="73"/>
  <c r="E48" i="73" s="1"/>
  <c r="D15" i="73"/>
  <c r="E42" i="73" s="1"/>
  <c r="D23" i="73"/>
  <c r="E23" i="73"/>
  <c r="C42" i="73"/>
  <c r="E38" i="73"/>
  <c r="C34" i="73"/>
  <c r="C38" i="73"/>
  <c r="D42" i="73"/>
  <c r="D46" i="73"/>
  <c r="E44" i="73"/>
  <c r="D44" i="73"/>
  <c r="E18" i="73"/>
  <c r="D18" i="73"/>
  <c r="D48" i="73"/>
  <c r="C48" i="73"/>
  <c r="D21" i="73"/>
  <c r="E21" i="73"/>
  <c r="E16" i="73"/>
  <c r="D17" i="73"/>
  <c r="E17" i="73"/>
  <c r="E19" i="73"/>
  <c r="D19" i="73"/>
  <c r="D16" i="73"/>
  <c r="E27" i="73"/>
  <c r="D27" i="73"/>
  <c r="E25" i="73"/>
  <c r="D25" i="73"/>
  <c r="E26" i="73"/>
  <c r="D26" i="73"/>
  <c r="D29" i="73"/>
  <c r="E29" i="73"/>
  <c r="E30" i="73"/>
  <c r="D30" i="73"/>
  <c r="E28" i="73"/>
  <c r="D28" i="73"/>
  <c r="F30" i="81" l="1"/>
  <c r="F32" i="81"/>
  <c r="G35" i="81"/>
  <c r="G37" i="81"/>
  <c r="F39" i="81"/>
  <c r="H30" i="81"/>
  <c r="G32" i="81"/>
  <c r="H32" i="81" s="1"/>
  <c r="F34" i="81"/>
  <c r="F36" i="81"/>
  <c r="G39" i="81"/>
  <c r="F31" i="81"/>
  <c r="F33" i="81"/>
  <c r="G34" i="81"/>
  <c r="H34" i="81" s="1"/>
  <c r="G36" i="81"/>
  <c r="F38" i="81"/>
  <c r="G31" i="81"/>
  <c r="G33" i="81"/>
  <c r="H33" i="81" s="1"/>
  <c r="F35" i="81"/>
  <c r="F37" i="81"/>
  <c r="G38" i="81"/>
  <c r="E34" i="73"/>
  <c r="E46" i="73"/>
  <c r="E36" i="73"/>
  <c r="C46" i="73"/>
  <c r="C36" i="73"/>
  <c r="D34" i="73"/>
  <c r="D36" i="73"/>
  <c r="C44" i="73"/>
  <c r="D38" i="73"/>
  <c r="G7" i="81"/>
  <c r="C15" i="73" s="1"/>
  <c r="H36" i="81" l="1"/>
  <c r="H39" i="81"/>
  <c r="H31" i="81"/>
  <c r="H38" i="81"/>
  <c r="H37" i="81"/>
  <c r="H35" i="81"/>
  <c r="K34" i="81"/>
  <c r="G10" i="81" s="1"/>
  <c r="C18" i="73" s="1"/>
  <c r="K30" i="81" l="1"/>
  <c r="K32" i="81" s="1"/>
  <c r="G8" i="81" s="1"/>
  <c r="C16" i="73" s="1"/>
  <c r="K37" i="81"/>
  <c r="G13" i="81" s="1"/>
  <c r="C21" i="73" s="1"/>
  <c r="G6" i="81"/>
  <c r="C14" i="73" s="1"/>
  <c r="K35" i="81" l="1"/>
  <c r="G11" i="81" s="1"/>
  <c r="C19" i="73" s="1"/>
  <c r="K42" i="81"/>
  <c r="K43" i="81" s="1"/>
  <c r="K46" i="81" s="1"/>
  <c r="K33" i="81"/>
  <c r="G9" i="81" s="1"/>
  <c r="C17" i="73" s="1"/>
  <c r="K44" i="81" l="1"/>
  <c r="G18" i="81" s="1"/>
  <c r="C25" i="73" s="1"/>
  <c r="K48" i="81"/>
  <c r="G22" i="81" s="1"/>
  <c r="C29" i="73" s="1"/>
  <c r="G20" i="81"/>
  <c r="C27" i="73" s="1"/>
  <c r="K49" i="81"/>
  <c r="G23" i="81" s="1"/>
  <c r="C30" i="73" s="1"/>
  <c r="K45" i="81" l="1"/>
  <c r="G19" i="81" s="1"/>
  <c r="C26" i="73" s="1"/>
  <c r="K47" i="81" l="1"/>
  <c r="G21" i="81" s="1"/>
  <c r="C28" i="73" s="1"/>
</calcChain>
</file>

<file path=xl/sharedStrings.xml><?xml version="1.0" encoding="utf-8"?>
<sst xmlns="http://schemas.openxmlformats.org/spreadsheetml/2006/main" count="172" uniqueCount="111">
  <si>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</si>
  <si>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</si>
  <si>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</si>
  <si>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</si>
  <si>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</si>
  <si>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</si>
  <si>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</si>
  <si>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</si>
  <si>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</si>
  <si>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</si>
  <si>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</si>
  <si>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</si>
  <si>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</si>
  <si>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</si>
  <si>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</si>
  <si>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</si>
  <si>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</si>
  <si>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</si>
  <si>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</si>
  <si>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</si>
  <si>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</si>
  <si>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</si>
  <si>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</si>
  <si>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</si>
  <si>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</si>
  <si>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</si>
  <si>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</si>
  <si>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</si>
  <si>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</si>
  <si>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</si>
  <si>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</si>
  <si>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</si>
  <si>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</si>
  <si>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</si>
  <si>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</si>
  <si>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</si>
  <si>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</si>
  <si>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</si>
  <si>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</si>
  <si>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</si>
  <si>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</si>
  <si>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</si>
  <si>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</si>
  <si>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</si>
  <si>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</si>
  <si>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</si>
  <si>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</si>
  <si>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</si>
  <si>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</si>
  <si>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</si>
  <si>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</si>
  <si>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</si>
  <si>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</si>
  <si>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</si>
  <si>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</si>
  <si>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</si>
  <si>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</si>
  <si>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</si>
  <si>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</si>
  <si>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</si>
  <si>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</si>
  <si>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</si>
  <si>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</si>
  <si>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</si>
  <si>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</si>
  <si>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</si>
  <si>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</si>
  <si>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</si>
  <si>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</si>
  <si>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</si>
  <si>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</si>
  <si>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</si>
  <si>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</si>
  <si>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</si>
  <si>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</si>
  <si>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</si>
  <si>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</si>
  <si>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</si>
  <si>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</si>
  <si>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</si>
  <si>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</si>
  <si>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</si>
  <si>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</si>
  <si>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</si>
  <si>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Pool slope, S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(ft/ft)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</si>
  <si>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</si>
  <si>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</si>
  <si>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</si>
  <si>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</si>
  <si>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</si>
  <si>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</si>
  <si>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</si>
  <si>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</si>
  <si>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</si>
  <si>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</si>
  <si>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</si>
  <si>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</si>
  <si>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</si>
  <si>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</si>
  <si>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</si>
  <si>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</si>
  <si>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</si>
  <si>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</si>
  <si>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</si>
  <si>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Savannah Creek, SCDNR Fish Site</t>
  </si>
  <si>
    <t>33.031787, -81.051409</t>
  </si>
  <si>
    <t>Savannah Creek</t>
  </si>
  <si>
    <t>sand</t>
  </si>
  <si>
    <t>&gt;288</t>
  </si>
  <si>
    <t>&gt;10.0</t>
  </si>
  <si>
    <t>C5c-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</si>
</sst>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5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167" fontId="5" fillId="0" borderId="0" xfId="4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164" fontId="6" fillId="0" borderId="0" xfId="0" applyNumberFormat="1" applyFont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" fontId="6" fillId="0" borderId="5" xfId="3" applyNumberFormat="1" applyFont="1" applyFill="1" applyBorder="1" applyAlignment="1">
      <alignment horizontal="center" vertical="center"/>
    </xf>
    <xf numFmtId="1" fontId="6" fillId="0" borderId="6" xfId="3" applyNumberFormat="1" applyFont="1" applyFill="1" applyBorder="1" applyAlignment="1">
      <alignment horizontal="center" vertical="center"/>
    </xf>
    <xf numFmtId="1" fontId="6" fillId="0" borderId="8" xfId="3" applyNumberFormat="1" applyFont="1" applyFill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 1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'Cross-section'!$C$29:$C$51</c:f>
              <c:numCache>
                <c:formatCode>0.0</c:formatCode>
                <c:ptCount val="23"/>
                <c:pt idx="0">
                  <c:v>0</c:v>
                </c:pt>
                <c:pt idx="1">
                  <c:v>33.5</c:v>
                </c:pt>
                <c:pt idx="2">
                  <c:v>36.78</c:v>
                </c:pt>
                <c:pt idx="3">
                  <c:v>37.379999999999995</c:v>
                </c:pt>
                <c:pt idx="4">
                  <c:v>37.83</c:v>
                </c:pt>
                <c:pt idx="5">
                  <c:v>40.97</c:v>
                </c:pt>
                <c:pt idx="6">
                  <c:v>44.7</c:v>
                </c:pt>
                <c:pt idx="7">
                  <c:v>55.629999999999995</c:v>
                </c:pt>
                <c:pt idx="8">
                  <c:v>57.459999999999994</c:v>
                </c:pt>
                <c:pt idx="9">
                  <c:v>60.11999999999999</c:v>
                </c:pt>
                <c:pt idx="10">
                  <c:v>62.3</c:v>
                </c:pt>
                <c:pt idx="11">
                  <c:v>62.349999999999994</c:v>
                </c:pt>
                <c:pt idx="12">
                  <c:v>90.55</c:v>
                </c:pt>
              </c:numCache>
            </c:numRef>
          </c:xVal>
          <c:yVal>
            <c:numRef>
              <c:f>'Cross-section'!$E$29:$E$51</c:f>
              <c:numCache>
                <c:formatCode>0.00</c:formatCode>
                <c:ptCount val="23"/>
                <c:pt idx="0">
                  <c:v>99.5</c:v>
                </c:pt>
                <c:pt idx="1">
                  <c:v>100.23</c:v>
                </c:pt>
                <c:pt idx="2">
                  <c:v>100.08</c:v>
                </c:pt>
                <c:pt idx="3">
                  <c:v>99.8</c:v>
                </c:pt>
                <c:pt idx="4">
                  <c:v>98.22</c:v>
                </c:pt>
                <c:pt idx="5">
                  <c:v>97.81</c:v>
                </c:pt>
                <c:pt idx="6">
                  <c:v>97.91</c:v>
                </c:pt>
                <c:pt idx="7">
                  <c:v>97.61</c:v>
                </c:pt>
                <c:pt idx="8">
                  <c:v>99.02</c:v>
                </c:pt>
                <c:pt idx="9">
                  <c:v>99.15</c:v>
                </c:pt>
                <c:pt idx="10">
                  <c:v>100.23</c:v>
                </c:pt>
                <c:pt idx="11">
                  <c:v>100.27</c:v>
                </c:pt>
                <c:pt idx="12">
                  <c:v>99.48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34248672"/>
        <c:axId val="334250240"/>
      </c:scatterChart>
      <c:valAx>
        <c:axId val="334248672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334250240"/>
        <c:crosses val="autoZero"/>
        <c:crossBetween val="midCat"/>
      </c:valAx>
      <c:valAx>
        <c:axId val="334250240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334248672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34248280"/>
        <c:axId val="334251024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</c:numCache>
                  </c:numRef>
                </c:xVal>
                <c:y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334248280"/>
        <c:scaling>
          <c:orientation val="minMax"/>
          <c:max val="700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layout/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334251024"/>
        <c:crosses val="autoZero"/>
        <c:crossBetween val="midCat"/>
        <c:minorUnit val="25"/>
      </c:valAx>
      <c:valAx>
        <c:axId val="334251024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334248280"/>
        <c:crosses val="autoZero"/>
        <c:crossBetween val="midCat"/>
      </c:valAx>
    </c:plotArea>
    <c:legend>
      <c:legendPos val="b"/>
      <c:layout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="" xmlns:a16="http://schemas.microsoft.com/office/drawing/2014/main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topLeftCell="A4" zoomScaleNormal="100" workbookViewId="0">
      <selection activeCell="B8" sqref="B8"/>
    </sheetView>
  </sheetViews>
  <sheetFormatPr defaultColWidth="14" defaultRowHeight="16.95" customHeight="1" x14ac:dyDescent="0.25"/>
  <cols>
    <col min="1" max="1" width="4" style="58" customWidth="1"/>
    <col min="2" max="2" width="41" style="58" customWidth="1"/>
    <col min="3" max="5" width="15.6640625" style="57" customWidth="1"/>
    <col min="6" max="16384" width="14" style="58"/>
  </cols>
  <sheetData>
    <row r="1" spans="2:5" s="109" customFormat="1" ht="16.95" customHeight="1" x14ac:dyDescent="0.25">
      <c r="B1" s="109" t="s">
        <v>104</v>
      </c>
      <c r="C1" s="110">
        <v>43865</v>
      </c>
      <c r="D1" s="105"/>
      <c r="E1" s="111" t="s">
        <v>105</v>
      </c>
    </row>
    <row r="2" spans="2:5" ht="16.95" customHeight="1" x14ac:dyDescent="0.25">
      <c r="B2" s="112" t="s">
        <v>65</v>
      </c>
    </row>
    <row r="3" spans="2:5" ht="16.95" customHeight="1" x14ac:dyDescent="0.25">
      <c r="B3" s="104" t="s">
        <v>16</v>
      </c>
      <c r="C3" s="105"/>
    </row>
    <row r="4" spans="2:5" ht="16.95" customHeight="1" x14ac:dyDescent="0.25">
      <c r="B4" s="59"/>
    </row>
    <row r="5" spans="2:5" ht="16.95" customHeight="1" thickBot="1" x14ac:dyDescent="0.3">
      <c r="B5" s="113" t="s">
        <v>17</v>
      </c>
      <c r="C5" s="126" t="s">
        <v>50</v>
      </c>
      <c r="D5" s="126"/>
      <c r="E5" s="126"/>
    </row>
    <row r="6" spans="2:5" ht="16.95" customHeight="1" thickTop="1" x14ac:dyDescent="0.25">
      <c r="B6" s="15" t="s">
        <v>60</v>
      </c>
      <c r="C6" s="127" t="s">
        <v>106</v>
      </c>
      <c r="D6" s="128"/>
      <c r="E6" s="129"/>
    </row>
    <row r="7" spans="2:5" ht="16.95" customHeight="1" x14ac:dyDescent="0.25">
      <c r="B7" s="15" t="s">
        <v>59</v>
      </c>
      <c r="C7" s="130" t="s">
        <v>110</v>
      </c>
      <c r="D7" s="131"/>
      <c r="E7" s="132"/>
    </row>
    <row r="8" spans="2:5" ht="16.95" customHeight="1" x14ac:dyDescent="0.25">
      <c r="B8" s="15" t="s">
        <v>21</v>
      </c>
      <c r="C8" s="133">
        <v>14.3</v>
      </c>
      <c r="D8" s="134"/>
      <c r="E8" s="135"/>
    </row>
    <row r="9" spans="2:5" ht="16.95" customHeight="1" x14ac:dyDescent="0.25">
      <c r="B9" s="15" t="s">
        <v>89</v>
      </c>
      <c r="C9" s="133" t="s">
        <v>107</v>
      </c>
      <c r="D9" s="134"/>
      <c r="E9" s="135"/>
    </row>
    <row r="10" spans="2:5" ht="16.95" customHeight="1" x14ac:dyDescent="0.25">
      <c r="B10" s="15" t="s">
        <v>52</v>
      </c>
      <c r="C10" s="139">
        <f>'Longitudinal Profile'!H9</f>
        <v>9.922822491730981E-4</v>
      </c>
      <c r="D10" s="140"/>
      <c r="E10" s="141"/>
    </row>
    <row r="11" spans="2:5" ht="16.95" customHeight="1" x14ac:dyDescent="0.25">
      <c r="B11" s="15" t="s">
        <v>53</v>
      </c>
      <c r="C11" s="145">
        <f>'Longitudinal Profile'!H11</f>
        <v>1.18</v>
      </c>
      <c r="D11" s="146"/>
      <c r="E11" s="147"/>
    </row>
    <row r="12" spans="2:5" ht="16.95" customHeight="1" thickBot="1" x14ac:dyDescent="0.3">
      <c r="B12" s="15" t="s">
        <v>23</v>
      </c>
      <c r="C12" s="142">
        <f>'Longitudinal Profile'!H7</f>
        <v>90.7</v>
      </c>
      <c r="D12" s="143"/>
      <c r="E12" s="144"/>
    </row>
    <row r="13" spans="2:5" ht="16.95" customHeight="1" thickTop="1" x14ac:dyDescent="0.25">
      <c r="B13" s="116" t="s">
        <v>17</v>
      </c>
      <c r="C13" s="136" t="s">
        <v>64</v>
      </c>
      <c r="D13" s="137"/>
      <c r="E13" s="138"/>
    </row>
    <row r="14" spans="2:5" ht="16.95" customHeight="1" x14ac:dyDescent="0.25">
      <c r="B14" s="114" t="s">
        <v>71</v>
      </c>
      <c r="C14" s="123">
        <f>'Cross-section'!G6</f>
        <v>51.488650000000113</v>
      </c>
      <c r="D14" s="124"/>
      <c r="E14" s="125"/>
    </row>
    <row r="15" spans="2:5" ht="16.95" customHeight="1" x14ac:dyDescent="0.25">
      <c r="B15" s="40" t="s">
        <v>72</v>
      </c>
      <c r="C15" s="123">
        <f>'Cross-section'!G7</f>
        <v>28.799999999999997</v>
      </c>
      <c r="D15" s="124">
        <f>'Cross-section'!H7</f>
        <v>0</v>
      </c>
      <c r="E15" s="125">
        <f>'Cross-section'!I7</f>
        <v>0</v>
      </c>
    </row>
    <row r="16" spans="2:5" ht="16.95" customHeight="1" x14ac:dyDescent="0.25">
      <c r="B16" s="40" t="s">
        <v>73</v>
      </c>
      <c r="C16" s="123">
        <f>'Cross-section'!G8</f>
        <v>1.7878003472222264</v>
      </c>
      <c r="D16" s="124">
        <f>'Cross-section'!H8</f>
        <v>0</v>
      </c>
      <c r="E16" s="125">
        <f>'Cross-section'!I8</f>
        <v>0</v>
      </c>
    </row>
    <row r="17" spans="2:5" ht="16.95" customHeight="1" x14ac:dyDescent="0.25">
      <c r="B17" s="40" t="s">
        <v>74</v>
      </c>
      <c r="C17" s="123">
        <f>'Cross-section'!G9</f>
        <v>16.109181343849528</v>
      </c>
      <c r="D17" s="124">
        <f>'Cross-section'!H9</f>
        <v>0</v>
      </c>
      <c r="E17" s="125">
        <f>'Cross-section'!I9</f>
        <v>0</v>
      </c>
    </row>
    <row r="18" spans="2:5" ht="16.95" customHeight="1" x14ac:dyDescent="0.25">
      <c r="B18" s="40" t="s">
        <v>75</v>
      </c>
      <c r="C18" s="123">
        <f>'Cross-section'!G10</f>
        <v>2.6200000000000045</v>
      </c>
      <c r="D18" s="124">
        <f>'Cross-section'!H10</f>
        <v>0</v>
      </c>
      <c r="E18" s="125">
        <f>'Cross-section'!I10</f>
        <v>0</v>
      </c>
    </row>
    <row r="19" spans="2:5" ht="16.95" customHeight="1" x14ac:dyDescent="0.25">
      <c r="B19" s="40" t="s">
        <v>76</v>
      </c>
      <c r="C19" s="123">
        <f>'Cross-section'!G11</f>
        <v>1.4654880250307583</v>
      </c>
      <c r="D19" s="124">
        <f>'Cross-section'!H11</f>
        <v>0</v>
      </c>
      <c r="E19" s="125">
        <f>'Cross-section'!I11</f>
        <v>0</v>
      </c>
    </row>
    <row r="20" spans="2:5" ht="16.95" customHeight="1" x14ac:dyDescent="0.25">
      <c r="B20" s="40" t="s">
        <v>25</v>
      </c>
      <c r="C20" s="123">
        <f>'Cross-section'!G12</f>
        <v>2.62</v>
      </c>
      <c r="D20" s="124">
        <f>'Cross-section'!H12</f>
        <v>0</v>
      </c>
      <c r="E20" s="125">
        <f>'Cross-section'!I12</f>
        <v>0</v>
      </c>
    </row>
    <row r="21" spans="2:5" ht="16.95" customHeight="1" x14ac:dyDescent="0.25">
      <c r="B21" s="40" t="s">
        <v>77</v>
      </c>
      <c r="C21" s="123">
        <f>'Cross-section'!G13</f>
        <v>0.99999999999999833</v>
      </c>
      <c r="D21" s="124">
        <f>'Cross-section'!H13</f>
        <v>0</v>
      </c>
      <c r="E21" s="125">
        <f>'Cross-section'!I13</f>
        <v>0</v>
      </c>
    </row>
    <row r="22" spans="2:5" ht="16.95" customHeight="1" x14ac:dyDescent="0.25">
      <c r="B22" s="40" t="s">
        <v>78</v>
      </c>
      <c r="C22" s="123" t="str">
        <f>'Cross-section'!G14</f>
        <v>&gt;288</v>
      </c>
      <c r="D22" s="124">
        <f>'Cross-section'!H14</f>
        <v>0</v>
      </c>
      <c r="E22" s="125">
        <f>'Cross-section'!I14</f>
        <v>0</v>
      </c>
    </row>
    <row r="23" spans="2:5" ht="16.95" customHeight="1" thickBot="1" x14ac:dyDescent="0.3">
      <c r="B23" s="115" t="s">
        <v>79</v>
      </c>
      <c r="C23" s="123" t="str">
        <f>'Cross-section'!G15</f>
        <v>&gt;10.0</v>
      </c>
      <c r="D23" s="124">
        <f>'Cross-section'!H15</f>
        <v>0</v>
      </c>
      <c r="E23" s="125">
        <f>'Cross-section'!I15</f>
        <v>0</v>
      </c>
    </row>
    <row r="24" spans="2:5" ht="16.95" customHeight="1" thickTop="1" x14ac:dyDescent="0.25">
      <c r="B24" s="116" t="s">
        <v>17</v>
      </c>
      <c r="C24" s="153" t="s">
        <v>54</v>
      </c>
      <c r="D24" s="154"/>
      <c r="E24" s="155"/>
    </row>
    <row r="25" spans="2:5" ht="16.95" customHeight="1" x14ac:dyDescent="0.25">
      <c r="B25" s="40" t="s">
        <v>80</v>
      </c>
      <c r="C25" s="123">
        <f>'Cross-section'!G18</f>
        <v>65.863022698127011</v>
      </c>
      <c r="D25" s="124">
        <f>'Cross-section'!H18</f>
        <v>0</v>
      </c>
      <c r="E25" s="125">
        <f>'Cross-section'!I18</f>
        <v>0</v>
      </c>
    </row>
    <row r="26" spans="2:5" ht="16.95" customHeight="1" x14ac:dyDescent="0.25">
      <c r="B26" s="40" t="s">
        <v>81</v>
      </c>
      <c r="C26" s="123">
        <f>'Cross-section'!G19</f>
        <v>1.2791755600142336</v>
      </c>
      <c r="D26" s="124">
        <f>'Cross-section'!H19</f>
        <v>0</v>
      </c>
      <c r="E26" s="125">
        <f>'Cross-section'!I19</f>
        <v>0</v>
      </c>
    </row>
    <row r="27" spans="2:5" ht="16.95" customHeight="1" x14ac:dyDescent="0.25">
      <c r="B27" s="40" t="s">
        <v>51</v>
      </c>
      <c r="C27" s="123">
        <f>'Cross-section'!G20</f>
        <v>9.8472164024113004E-2</v>
      </c>
      <c r="D27" s="124">
        <f>'Cross-section'!H20</f>
        <v>0</v>
      </c>
      <c r="E27" s="125">
        <f>'Cross-section'!I20</f>
        <v>0</v>
      </c>
    </row>
    <row r="28" spans="2:5" ht="16.95" customHeight="1" x14ac:dyDescent="0.25">
      <c r="B28" s="40" t="s">
        <v>82</v>
      </c>
      <c r="C28" s="123">
        <f>'Cross-section'!G21</f>
        <v>0.12596318556135822</v>
      </c>
      <c r="D28" s="124">
        <f>'Cross-section'!H21</f>
        <v>0</v>
      </c>
      <c r="E28" s="125">
        <f>'Cross-section'!I21</f>
        <v>0</v>
      </c>
    </row>
    <row r="29" spans="2:5" ht="16.95" customHeight="1" x14ac:dyDescent="0.25">
      <c r="B29" s="15" t="s">
        <v>66</v>
      </c>
      <c r="C29" s="123">
        <f>'Cross-section'!G22</f>
        <v>7.9999349313967612</v>
      </c>
      <c r="D29" s="124">
        <f>'Cross-section'!H22</f>
        <v>0</v>
      </c>
      <c r="E29" s="125">
        <f>'Cross-section'!I22</f>
        <v>0</v>
      </c>
    </row>
    <row r="30" spans="2:5" ht="16.95" customHeight="1" thickBot="1" x14ac:dyDescent="0.3">
      <c r="B30" s="15" t="s">
        <v>67</v>
      </c>
      <c r="C30" s="123">
        <f>'Cross-section'!G23</f>
        <v>24.162965686093774</v>
      </c>
      <c r="D30" s="124">
        <f>'Cross-section'!H23</f>
        <v>0</v>
      </c>
      <c r="E30" s="125">
        <f>'Cross-section'!I23</f>
        <v>0</v>
      </c>
    </row>
    <row r="31" spans="2:5" ht="16.95" customHeight="1" thickTop="1" x14ac:dyDescent="0.25">
      <c r="B31" s="151" t="s">
        <v>17</v>
      </c>
      <c r="C31" s="148" t="s">
        <v>57</v>
      </c>
      <c r="D31" s="149"/>
      <c r="E31" s="150"/>
    </row>
    <row r="32" spans="2:5" ht="16.95" customHeight="1" thickBot="1" x14ac:dyDescent="0.3">
      <c r="B32" s="152"/>
      <c r="C32" s="117" t="s">
        <v>18</v>
      </c>
      <c r="D32" s="117" t="s">
        <v>19</v>
      </c>
      <c r="E32" s="117" t="s">
        <v>20</v>
      </c>
    </row>
    <row r="33" spans="2:5" ht="16.95" customHeight="1" thickTop="1" x14ac:dyDescent="0.25">
      <c r="B33" s="40" t="s">
        <v>87</v>
      </c>
      <c r="C33" s="13">
        <f>'Planform Geometry'!H7</f>
        <v>0</v>
      </c>
      <c r="D33" s="13" t="e">
        <f>'Planform Geometry'!I7</f>
        <v>#NUM!</v>
      </c>
      <c r="E33" s="13">
        <f>'Planform Geometry'!J7</f>
        <v>0</v>
      </c>
    </row>
    <row r="34" spans="2:5" ht="16.95" customHeight="1" x14ac:dyDescent="0.25">
      <c r="B34" s="40" t="s">
        <v>93</v>
      </c>
      <c r="C34" s="14" t="e">
        <f>C33/$D$15</f>
        <v>#DIV/0!</v>
      </c>
      <c r="D34" s="14" t="e">
        <f t="shared" ref="D34:E34" si="0">D33/$D$15</f>
        <v>#NUM!</v>
      </c>
      <c r="E34" s="14" t="e">
        <f t="shared" si="0"/>
        <v>#DIV/0!</v>
      </c>
    </row>
    <row r="35" spans="2:5" ht="16.95" customHeight="1" x14ac:dyDescent="0.25">
      <c r="B35" s="40" t="s">
        <v>26</v>
      </c>
      <c r="C35" s="13">
        <f>+'Planform Geometry'!H8</f>
        <v>0</v>
      </c>
      <c r="D35" s="13" t="e">
        <f>+'Planform Geometry'!I8</f>
        <v>#NUM!</v>
      </c>
      <c r="E35" s="13">
        <f>+'Planform Geometry'!J8</f>
        <v>0</v>
      </c>
    </row>
    <row r="36" spans="2:5" ht="16.95" customHeight="1" x14ac:dyDescent="0.25">
      <c r="B36" s="40" t="s">
        <v>94</v>
      </c>
      <c r="C36" s="14" t="e">
        <f>C35/$D$15</f>
        <v>#DIV/0!</v>
      </c>
      <c r="D36" s="14" t="e">
        <f t="shared" ref="D36" si="1">D35/$D$15</f>
        <v>#NUM!</v>
      </c>
      <c r="E36" s="14" t="e">
        <f t="shared" ref="E36" si="2">E35/$D$15</f>
        <v>#DIV/0!</v>
      </c>
    </row>
    <row r="37" spans="2:5" ht="16.95" customHeight="1" x14ac:dyDescent="0.25">
      <c r="B37" s="40" t="s">
        <v>88</v>
      </c>
      <c r="C37" s="13">
        <f>+'Planform Geometry'!H9</f>
        <v>0</v>
      </c>
      <c r="D37" s="13" t="e">
        <f>+'Planform Geometry'!I9</f>
        <v>#NUM!</v>
      </c>
      <c r="E37" s="13">
        <f>+'Planform Geometry'!J9</f>
        <v>0</v>
      </c>
    </row>
    <row r="38" spans="2:5" ht="16.95" customHeight="1" thickBot="1" x14ac:dyDescent="0.3">
      <c r="B38" s="115" t="s">
        <v>95</v>
      </c>
      <c r="C38" s="14" t="e">
        <f>C37/$D$15</f>
        <v>#DIV/0!</v>
      </c>
      <c r="D38" s="14" t="e">
        <f t="shared" ref="D38" si="3">D37/$D$15</f>
        <v>#NUM!</v>
      </c>
      <c r="E38" s="14" t="e">
        <f>E37/$D$15</f>
        <v>#DIV/0!</v>
      </c>
    </row>
    <row r="39" spans="2:5" ht="16.95" customHeight="1" thickTop="1" x14ac:dyDescent="0.25">
      <c r="B39" s="151" t="s">
        <v>17</v>
      </c>
      <c r="C39" s="148" t="s">
        <v>58</v>
      </c>
      <c r="D39" s="149"/>
      <c r="E39" s="150"/>
    </row>
    <row r="40" spans="2:5" ht="16.95" customHeight="1" thickBot="1" x14ac:dyDescent="0.3">
      <c r="B40" s="152"/>
      <c r="C40" s="117" t="s">
        <v>18</v>
      </c>
      <c r="D40" s="117" t="s">
        <v>19</v>
      </c>
      <c r="E40" s="117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0</v>
      </c>
      <c r="D41" s="14" t="e">
        <f>+'Longitudinal Profile'!U8</f>
        <v>#NUM!</v>
      </c>
      <c r="E41" s="14">
        <f>+'Longitudinal Profile'!V8</f>
        <v>0</v>
      </c>
    </row>
    <row r="42" spans="2:5" ht="16.95" customHeight="1" x14ac:dyDescent="0.25">
      <c r="B42" s="40" t="s">
        <v>97</v>
      </c>
      <c r="C42" s="14" t="e">
        <f>C41/$D$15</f>
        <v>#DIV/0!</v>
      </c>
      <c r="D42" s="14" t="e">
        <f t="shared" ref="D42" si="4">D41/$D$15</f>
        <v>#NUM!</v>
      </c>
      <c r="E42" s="14" t="e">
        <f t="shared" ref="E42" si="5">E41/$D$15</f>
        <v>#DIV/0!</v>
      </c>
    </row>
    <row r="43" spans="2:5" ht="16.95" customHeight="1" x14ac:dyDescent="0.25">
      <c r="B43" s="40" t="s">
        <v>22</v>
      </c>
      <c r="C43" s="16">
        <f>+'Longitudinal Profile'!T9</f>
        <v>0</v>
      </c>
      <c r="D43" s="16" t="e">
        <f>+'Longitudinal Profile'!U9</f>
        <v>#NUM!</v>
      </c>
      <c r="E43" s="16">
        <f>+'Longitudinal Profile'!V9</f>
        <v>0</v>
      </c>
    </row>
    <row r="44" spans="2:5" ht="16.95" customHeight="1" x14ac:dyDescent="0.25">
      <c r="B44" s="40" t="s">
        <v>98</v>
      </c>
      <c r="C44" s="14" t="e">
        <f>C43/$D$15</f>
        <v>#DIV/0!</v>
      </c>
      <c r="D44" s="14" t="e">
        <f t="shared" ref="D44" si="6">D43/$D$15</f>
        <v>#NUM!</v>
      </c>
      <c r="E44" s="14" t="e">
        <f t="shared" ref="E44" si="7">E43/$D$15</f>
        <v>#DIV/0!</v>
      </c>
    </row>
    <row r="45" spans="2:5" ht="16.95" customHeight="1" x14ac:dyDescent="0.25">
      <c r="B45" s="40" t="s">
        <v>99</v>
      </c>
      <c r="C45" s="14">
        <f>+'Longitudinal Profile'!T7</f>
        <v>0</v>
      </c>
      <c r="D45" s="14" t="e">
        <f>+'Longitudinal Profile'!U7</f>
        <v>#NUM!</v>
      </c>
      <c r="E45" s="14">
        <f>+'Longitudinal Profile'!V7</f>
        <v>0</v>
      </c>
    </row>
    <row r="46" spans="2:5" ht="16.95" customHeight="1" x14ac:dyDescent="0.25">
      <c r="B46" s="40" t="s">
        <v>100</v>
      </c>
      <c r="C46" s="14" t="e">
        <f>C45/$D$15</f>
        <v>#DIV/0!</v>
      </c>
      <c r="D46" s="14" t="e">
        <f t="shared" ref="D46:E46" si="8">D45/$D$15</f>
        <v>#NUM!</v>
      </c>
      <c r="E46" s="14" t="e">
        <f t="shared" si="8"/>
        <v>#DIV/0!</v>
      </c>
    </row>
    <row r="47" spans="2:5" ht="16.95" customHeight="1" x14ac:dyDescent="0.25">
      <c r="B47" s="40" t="s">
        <v>101</v>
      </c>
      <c r="C47" s="62">
        <f>+'Longitudinal Profile'!T10</f>
        <v>0</v>
      </c>
      <c r="D47" s="62" t="e">
        <f>+'Longitudinal Profile'!U10</f>
        <v>#NUM!</v>
      </c>
      <c r="E47" s="62">
        <f>+'Longitudinal Profile'!V10</f>
        <v>0</v>
      </c>
    </row>
    <row r="48" spans="2:5" ht="16.95" customHeight="1" x14ac:dyDescent="0.25">
      <c r="B48" s="40" t="s">
        <v>102</v>
      </c>
      <c r="C48" s="14">
        <f>C47/$C$10</f>
        <v>0</v>
      </c>
      <c r="D48" s="14" t="e">
        <f t="shared" ref="D48:E48" si="9">D47/$C$10</f>
        <v>#NUM!</v>
      </c>
      <c r="E48" s="14">
        <f t="shared" si="9"/>
        <v>0</v>
      </c>
    </row>
  </sheetData>
  <mergeCells count="30"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2"/>
  <sheetViews>
    <sheetView zoomScaleNormal="100" workbookViewId="0">
      <selection activeCell="H3" sqref="H3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6" t="s">
        <v>14</v>
      </c>
      <c r="C3" s="118"/>
      <c r="D3" s="118"/>
      <c r="E3" s="118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2" t="s">
        <v>17</v>
      </c>
      <c r="C5" s="163"/>
      <c r="D5" s="163"/>
      <c r="E5" s="163"/>
      <c r="F5" s="164"/>
      <c r="G5" s="162" t="s">
        <v>64</v>
      </c>
      <c r="H5" s="163"/>
      <c r="I5" s="164"/>
      <c r="K5" s="5"/>
      <c r="L5" s="5"/>
    </row>
    <row r="6" spans="2:12" ht="16.5" customHeight="1" x14ac:dyDescent="0.25">
      <c r="B6" s="171" t="s">
        <v>71</v>
      </c>
      <c r="C6" s="172"/>
      <c r="D6" s="172"/>
      <c r="E6" s="172"/>
      <c r="F6" s="173"/>
      <c r="G6" s="159">
        <f>K30</f>
        <v>51.488650000000113</v>
      </c>
      <c r="H6" s="160"/>
      <c r="I6" s="161"/>
      <c r="K6" s="5"/>
      <c r="L6" s="5"/>
    </row>
    <row r="7" spans="2:12" ht="16.5" customHeight="1" x14ac:dyDescent="0.25">
      <c r="B7" s="171" t="s">
        <v>72</v>
      </c>
      <c r="C7" s="172"/>
      <c r="D7" s="172"/>
      <c r="E7" s="172"/>
      <c r="F7" s="173"/>
      <c r="G7" s="159">
        <f t="shared" ref="G7:G15" si="0">K31</f>
        <v>28.799999999999997</v>
      </c>
      <c r="H7" s="160"/>
      <c r="I7" s="161"/>
      <c r="J7" s="12"/>
      <c r="K7" s="5"/>
      <c r="L7" s="5"/>
    </row>
    <row r="8" spans="2:12" ht="16.5" customHeight="1" x14ac:dyDescent="0.25">
      <c r="B8" s="171" t="s">
        <v>73</v>
      </c>
      <c r="C8" s="172"/>
      <c r="D8" s="172"/>
      <c r="E8" s="172"/>
      <c r="F8" s="173"/>
      <c r="G8" s="159">
        <f t="shared" si="0"/>
        <v>1.7878003472222264</v>
      </c>
      <c r="H8" s="160"/>
      <c r="I8" s="161"/>
      <c r="J8" s="12"/>
      <c r="K8" s="5"/>
      <c r="L8" s="5"/>
    </row>
    <row r="9" spans="2:12" ht="16.5" customHeight="1" x14ac:dyDescent="0.25">
      <c r="B9" s="171" t="s">
        <v>74</v>
      </c>
      <c r="C9" s="172"/>
      <c r="D9" s="172"/>
      <c r="E9" s="172"/>
      <c r="F9" s="173"/>
      <c r="G9" s="159">
        <f t="shared" si="0"/>
        <v>16.109181343849528</v>
      </c>
      <c r="H9" s="160"/>
      <c r="I9" s="161"/>
      <c r="J9" s="12"/>
      <c r="K9" s="5"/>
      <c r="L9" s="5"/>
    </row>
    <row r="10" spans="2:12" ht="16.5" customHeight="1" x14ac:dyDescent="0.25">
      <c r="B10" s="171" t="s">
        <v>75</v>
      </c>
      <c r="C10" s="172"/>
      <c r="D10" s="172"/>
      <c r="E10" s="172"/>
      <c r="F10" s="173"/>
      <c r="G10" s="159">
        <f t="shared" si="0"/>
        <v>2.6200000000000045</v>
      </c>
      <c r="H10" s="160"/>
      <c r="I10" s="161"/>
      <c r="J10" s="12"/>
      <c r="K10" s="5"/>
      <c r="L10" s="5"/>
    </row>
    <row r="11" spans="2:12" ht="16.5" customHeight="1" x14ac:dyDescent="0.25">
      <c r="B11" s="171" t="s">
        <v>76</v>
      </c>
      <c r="C11" s="172"/>
      <c r="D11" s="172"/>
      <c r="E11" s="172"/>
      <c r="F11" s="173"/>
      <c r="G11" s="159">
        <f t="shared" si="0"/>
        <v>1.4654880250307583</v>
      </c>
      <c r="H11" s="160"/>
      <c r="I11" s="161"/>
      <c r="J11" s="12"/>
      <c r="K11" s="5"/>
      <c r="L11" s="5"/>
    </row>
    <row r="12" spans="2:12" ht="16.5" customHeight="1" x14ac:dyDescent="0.25">
      <c r="B12" s="168" t="s">
        <v>25</v>
      </c>
      <c r="C12" s="169"/>
      <c r="D12" s="169"/>
      <c r="E12" s="169"/>
      <c r="F12" s="170"/>
      <c r="G12" s="159">
        <f t="shared" si="0"/>
        <v>2.62</v>
      </c>
      <c r="H12" s="160"/>
      <c r="I12" s="161"/>
      <c r="J12" s="12"/>
      <c r="K12" s="5"/>
      <c r="L12" s="5"/>
    </row>
    <row r="13" spans="2:12" ht="16.5" customHeight="1" x14ac:dyDescent="0.25">
      <c r="B13" s="168" t="s">
        <v>77</v>
      </c>
      <c r="C13" s="169"/>
      <c r="D13" s="169"/>
      <c r="E13" s="169"/>
      <c r="F13" s="170"/>
      <c r="G13" s="159">
        <f t="shared" si="0"/>
        <v>0.99999999999999833</v>
      </c>
      <c r="H13" s="160"/>
      <c r="I13" s="161"/>
      <c r="J13" s="12"/>
      <c r="K13" s="5"/>
      <c r="L13" s="5"/>
    </row>
    <row r="14" spans="2:12" ht="16.5" customHeight="1" x14ac:dyDescent="0.25">
      <c r="B14" s="165" t="s">
        <v>78</v>
      </c>
      <c r="C14" s="166"/>
      <c r="D14" s="166"/>
      <c r="E14" s="166"/>
      <c r="F14" s="167"/>
      <c r="G14" s="159" t="str">
        <f t="shared" si="0"/>
        <v>&gt;288</v>
      </c>
      <c r="H14" s="160"/>
      <c r="I14" s="161"/>
      <c r="J14" s="12"/>
      <c r="K14" s="5"/>
      <c r="L14" s="5"/>
    </row>
    <row r="15" spans="2:12" ht="16.5" customHeight="1" x14ac:dyDescent="0.25">
      <c r="B15" s="171" t="s">
        <v>79</v>
      </c>
      <c r="C15" s="172"/>
      <c r="D15" s="172"/>
      <c r="E15" s="172"/>
      <c r="F15" s="173"/>
      <c r="G15" s="159" t="str">
        <f t="shared" si="0"/>
        <v>&gt;10.0</v>
      </c>
      <c r="H15" s="160"/>
      <c r="I15" s="161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2" t="s">
        <v>17</v>
      </c>
      <c r="C17" s="163"/>
      <c r="D17" s="163"/>
      <c r="E17" s="163"/>
      <c r="F17" s="164"/>
      <c r="G17" s="162" t="s">
        <v>54</v>
      </c>
      <c r="H17" s="163"/>
      <c r="I17" s="164"/>
      <c r="K17" s="5"/>
      <c r="L17" s="5"/>
    </row>
    <row r="18" spans="2:12" ht="16.5" customHeight="1" x14ac:dyDescent="0.25">
      <c r="B18" s="171" t="s">
        <v>80</v>
      </c>
      <c r="C18" s="172"/>
      <c r="D18" s="172"/>
      <c r="E18" s="172"/>
      <c r="F18" s="173"/>
      <c r="G18" s="156">
        <f>K44</f>
        <v>65.863022698127011</v>
      </c>
      <c r="H18" s="157"/>
      <c r="I18" s="158"/>
      <c r="K18" s="5"/>
      <c r="L18" s="5"/>
    </row>
    <row r="19" spans="2:12" ht="16.5" customHeight="1" x14ac:dyDescent="0.25">
      <c r="B19" s="171" t="s">
        <v>81</v>
      </c>
      <c r="C19" s="172"/>
      <c r="D19" s="172"/>
      <c r="E19" s="172"/>
      <c r="F19" s="173"/>
      <c r="G19" s="123">
        <f t="shared" ref="G19:G23" si="1">K45</f>
        <v>1.2791755600142336</v>
      </c>
      <c r="H19" s="124"/>
      <c r="I19" s="125"/>
      <c r="K19" s="5"/>
      <c r="L19" s="5"/>
    </row>
    <row r="20" spans="2:12" ht="16.5" customHeight="1" x14ac:dyDescent="0.25">
      <c r="B20" s="171" t="s">
        <v>82</v>
      </c>
      <c r="C20" s="172"/>
      <c r="D20" s="172"/>
      <c r="E20" s="172"/>
      <c r="F20" s="173"/>
      <c r="G20" s="123">
        <f t="shared" si="1"/>
        <v>9.8472164024113004E-2</v>
      </c>
      <c r="H20" s="124"/>
      <c r="I20" s="125"/>
      <c r="J20" s="2"/>
      <c r="K20" s="5"/>
      <c r="L20" s="5"/>
    </row>
    <row r="21" spans="2:12" ht="16.5" customHeight="1" x14ac:dyDescent="0.25">
      <c r="B21" s="171" t="s">
        <v>49</v>
      </c>
      <c r="C21" s="172"/>
      <c r="D21" s="172"/>
      <c r="E21" s="172"/>
      <c r="F21" s="173"/>
      <c r="G21" s="123">
        <f t="shared" si="1"/>
        <v>0.12596318556135822</v>
      </c>
      <c r="H21" s="124"/>
      <c r="I21" s="125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56">
        <f t="shared" si="1"/>
        <v>7.9999349313967612</v>
      </c>
      <c r="H22" s="157"/>
      <c r="I22" s="158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56">
        <f t="shared" si="1"/>
        <v>24.162965686093774</v>
      </c>
      <c r="H23" s="157"/>
      <c r="I23" s="158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7"/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G26" s="122"/>
      <c r="K26" s="5"/>
      <c r="L26" s="5"/>
    </row>
    <row r="27" spans="2:12" ht="16.5" customHeight="1" x14ac:dyDescent="0.25">
      <c r="C27" s="21" t="s">
        <v>37</v>
      </c>
      <c r="D27" s="103"/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19"/>
      <c r="C29" s="120">
        <v>0</v>
      </c>
      <c r="D29" s="121"/>
      <c r="E29" s="30">
        <v>99.5</v>
      </c>
      <c r="F29" s="31"/>
      <c r="G29" s="32"/>
      <c r="H29" s="31"/>
      <c r="J29" s="33" t="s">
        <v>15</v>
      </c>
      <c r="K29" s="34">
        <f>LOOKUP("LBKF",B29:E51)</f>
        <v>100.23</v>
      </c>
      <c r="L29" s="35"/>
    </row>
    <row r="30" spans="2:12" ht="16.5" customHeight="1" x14ac:dyDescent="0.25">
      <c r="B30" s="119" t="s">
        <v>2</v>
      </c>
      <c r="C30" s="120">
        <v>33.5</v>
      </c>
      <c r="D30" s="121"/>
      <c r="E30" s="30">
        <v>100.23</v>
      </c>
      <c r="F30" s="31">
        <f t="shared" ref="F30:F39" si="2">IF(E30&gt;0,IF(E30&lt;K$29,K$29-E30,0),0)</f>
        <v>0</v>
      </c>
      <c r="G30" s="32">
        <f t="shared" ref="G30:G39" si="3">IF(E30&gt;0,IF(E30&lt;=K$29,C30-C29,0),0)</f>
        <v>33.5</v>
      </c>
      <c r="H30" s="31">
        <f t="shared" ref="H30:H39" si="4">IF(E30&lt;=K$29,G30*(F29+F30)/2,0)</f>
        <v>0</v>
      </c>
      <c r="J30" s="37" t="s">
        <v>71</v>
      </c>
      <c r="K30" s="11">
        <f>SUM(H29:H51)</f>
        <v>51.488650000000113</v>
      </c>
      <c r="L30" s="35"/>
    </row>
    <row r="31" spans="2:12" ht="16.5" customHeight="1" x14ac:dyDescent="0.25">
      <c r="B31" s="119"/>
      <c r="C31" s="120">
        <v>36.78</v>
      </c>
      <c r="D31" s="121"/>
      <c r="E31" s="30">
        <v>100.08</v>
      </c>
      <c r="F31" s="31">
        <f t="shared" si="2"/>
        <v>0.15000000000000568</v>
      </c>
      <c r="G31" s="32">
        <f t="shared" si="3"/>
        <v>3.2800000000000011</v>
      </c>
      <c r="H31" s="31">
        <f t="shared" si="4"/>
        <v>0.24600000000000941</v>
      </c>
      <c r="J31" s="37" t="s">
        <v>72</v>
      </c>
      <c r="K31" s="11">
        <f>LOOKUP("RBKF",B29:C51)-LOOKUP("LBKF",B29:C51)</f>
        <v>28.799999999999997</v>
      </c>
      <c r="L31" s="35"/>
    </row>
    <row r="32" spans="2:12" ht="16.5" customHeight="1" x14ac:dyDescent="0.25">
      <c r="B32" s="119"/>
      <c r="C32" s="120">
        <v>37.379999999999995</v>
      </c>
      <c r="D32" s="121"/>
      <c r="E32" s="30">
        <v>99.8</v>
      </c>
      <c r="F32" s="31">
        <f t="shared" si="2"/>
        <v>0.43000000000000682</v>
      </c>
      <c r="G32" s="32">
        <f t="shared" si="3"/>
        <v>0.59999999999999432</v>
      </c>
      <c r="H32" s="31">
        <f t="shared" si="4"/>
        <v>0.1740000000000021</v>
      </c>
      <c r="J32" s="37" t="s">
        <v>73</v>
      </c>
      <c r="K32" s="11">
        <f>K30/K31</f>
        <v>1.7878003472222264</v>
      </c>
      <c r="L32" s="35"/>
    </row>
    <row r="33" spans="2:13" ht="16.5" customHeight="1" x14ac:dyDescent="0.25">
      <c r="B33" s="119"/>
      <c r="C33" s="120">
        <v>37.83</v>
      </c>
      <c r="D33" s="121"/>
      <c r="E33" s="30">
        <v>98.22</v>
      </c>
      <c r="F33" s="31">
        <f t="shared" si="2"/>
        <v>2.0100000000000051</v>
      </c>
      <c r="G33" s="32">
        <f t="shared" si="3"/>
        <v>0.45000000000000284</v>
      </c>
      <c r="H33" s="31">
        <f t="shared" si="4"/>
        <v>0.54900000000000615</v>
      </c>
      <c r="J33" s="37" t="s">
        <v>74</v>
      </c>
      <c r="K33" s="38">
        <f>K31/K32</f>
        <v>16.109181343849528</v>
      </c>
      <c r="L33" s="35"/>
    </row>
    <row r="34" spans="2:13" ht="16.5" customHeight="1" x14ac:dyDescent="0.25">
      <c r="B34" s="119"/>
      <c r="C34" s="120">
        <v>40.97</v>
      </c>
      <c r="D34" s="121"/>
      <c r="E34" s="30">
        <v>97.81</v>
      </c>
      <c r="F34" s="31">
        <f t="shared" si="2"/>
        <v>2.4200000000000017</v>
      </c>
      <c r="G34" s="32">
        <f t="shared" si="3"/>
        <v>3.1400000000000006</v>
      </c>
      <c r="H34" s="31">
        <f t="shared" si="4"/>
        <v>6.9551000000000123</v>
      </c>
      <c r="J34" s="37" t="s">
        <v>75</v>
      </c>
      <c r="K34" s="11">
        <f>MAX(F29:F51)</f>
        <v>2.6200000000000045</v>
      </c>
      <c r="L34" s="35"/>
    </row>
    <row r="35" spans="2:13" ht="16.5" customHeight="1" x14ac:dyDescent="0.25">
      <c r="B35" s="119"/>
      <c r="C35" s="120">
        <v>44.7</v>
      </c>
      <c r="D35" s="121"/>
      <c r="E35" s="30">
        <v>97.91</v>
      </c>
      <c r="F35" s="31">
        <f t="shared" si="2"/>
        <v>2.3200000000000074</v>
      </c>
      <c r="G35" s="32">
        <f t="shared" si="3"/>
        <v>3.730000000000004</v>
      </c>
      <c r="H35" s="31">
        <f t="shared" si="4"/>
        <v>8.8401000000000263</v>
      </c>
      <c r="J35" s="37" t="s">
        <v>76</v>
      </c>
      <c r="K35" s="39">
        <f>K34/K32</f>
        <v>1.4654880250307583</v>
      </c>
      <c r="L35" s="35"/>
    </row>
    <row r="36" spans="2:13" ht="16.5" customHeight="1" x14ac:dyDescent="0.25">
      <c r="B36" s="119"/>
      <c r="C36" s="120">
        <v>55.629999999999995</v>
      </c>
      <c r="D36" s="121"/>
      <c r="E36" s="30">
        <v>97.61</v>
      </c>
      <c r="F36" s="31">
        <f t="shared" si="2"/>
        <v>2.6200000000000045</v>
      </c>
      <c r="G36" s="32">
        <f t="shared" si="3"/>
        <v>10.929999999999993</v>
      </c>
      <c r="H36" s="31">
        <f t="shared" si="4"/>
        <v>26.997100000000046</v>
      </c>
      <c r="J36" s="40" t="s">
        <v>25</v>
      </c>
      <c r="K36" s="41">
        <v>2.62</v>
      </c>
      <c r="L36" s="35"/>
    </row>
    <row r="37" spans="2:13" ht="16.5" customHeight="1" x14ac:dyDescent="0.25">
      <c r="B37" s="119"/>
      <c r="C37" s="120">
        <v>57.459999999999994</v>
      </c>
      <c r="D37" s="121"/>
      <c r="E37" s="30">
        <v>99.02</v>
      </c>
      <c r="F37" s="31">
        <f t="shared" si="2"/>
        <v>1.210000000000008</v>
      </c>
      <c r="G37" s="32">
        <f t="shared" si="3"/>
        <v>1.8299999999999983</v>
      </c>
      <c r="H37" s="31">
        <f t="shared" si="4"/>
        <v>3.5044500000000083</v>
      </c>
      <c r="J37" s="40" t="s">
        <v>77</v>
      </c>
      <c r="K37" s="42">
        <f>+K36/K34</f>
        <v>0.99999999999999833</v>
      </c>
      <c r="L37" s="35"/>
    </row>
    <row r="38" spans="2:13" ht="16.5" customHeight="1" x14ac:dyDescent="0.25">
      <c r="B38" s="119"/>
      <c r="C38" s="120">
        <v>60.11999999999999</v>
      </c>
      <c r="D38" s="121"/>
      <c r="E38" s="30">
        <v>99.15</v>
      </c>
      <c r="F38" s="31">
        <f t="shared" si="2"/>
        <v>1.0799999999999983</v>
      </c>
      <c r="G38" s="32">
        <f t="shared" si="3"/>
        <v>2.6599999999999966</v>
      </c>
      <c r="H38" s="31">
        <f t="shared" si="4"/>
        <v>3.0457000000000045</v>
      </c>
      <c r="J38" s="43" t="s">
        <v>78</v>
      </c>
      <c r="K38" s="44" t="s">
        <v>108</v>
      </c>
      <c r="L38" s="35"/>
    </row>
    <row r="39" spans="2:13" ht="16.5" customHeight="1" x14ac:dyDescent="0.25">
      <c r="B39" s="119" t="s">
        <v>3</v>
      </c>
      <c r="C39" s="120">
        <v>62.3</v>
      </c>
      <c r="D39" s="121"/>
      <c r="E39" s="30">
        <v>100.23</v>
      </c>
      <c r="F39" s="31">
        <f t="shared" si="2"/>
        <v>0</v>
      </c>
      <c r="G39" s="32">
        <f t="shared" si="3"/>
        <v>2.1800000000000068</v>
      </c>
      <c r="H39" s="31">
        <f t="shared" si="4"/>
        <v>1.1772000000000018</v>
      </c>
      <c r="J39" s="37" t="s">
        <v>79</v>
      </c>
      <c r="K39" s="11" t="s">
        <v>109</v>
      </c>
      <c r="L39" s="35"/>
    </row>
    <row r="40" spans="2:13" ht="16.5" customHeight="1" x14ac:dyDescent="0.25">
      <c r="B40" s="119"/>
      <c r="C40" s="120">
        <v>62.349999999999994</v>
      </c>
      <c r="D40" s="121"/>
      <c r="E40" s="30">
        <v>100.27</v>
      </c>
      <c r="F40" s="31"/>
      <c r="G40" s="32"/>
      <c r="H40" s="31"/>
      <c r="J40" s="37" t="s">
        <v>8</v>
      </c>
      <c r="K40" s="108">
        <f>+'Longitudinal Profile'!$H$9</f>
        <v>9.922822491730981E-4</v>
      </c>
      <c r="L40" s="45"/>
    </row>
    <row r="41" spans="2:13" ht="16.5" customHeight="1" x14ac:dyDescent="0.25">
      <c r="B41" s="119"/>
      <c r="C41" s="120">
        <v>90.55</v>
      </c>
      <c r="D41" s="121"/>
      <c r="E41" s="30">
        <v>99.48</v>
      </c>
      <c r="F41" s="31"/>
      <c r="G41" s="32"/>
      <c r="H41" s="31"/>
      <c r="J41" s="37" t="s">
        <v>10</v>
      </c>
      <c r="K41" s="46">
        <v>0.05</v>
      </c>
      <c r="L41" s="45"/>
    </row>
    <row r="42" spans="2:13" ht="16.5" customHeight="1" x14ac:dyDescent="0.25">
      <c r="B42" s="119"/>
      <c r="C42" s="120"/>
      <c r="D42" s="121"/>
      <c r="E42" s="30"/>
      <c r="F42" s="31"/>
      <c r="G42" s="32"/>
      <c r="H42" s="31"/>
      <c r="J42" s="37" t="s">
        <v>27</v>
      </c>
      <c r="K42" s="14">
        <f>K31+2*K32</f>
        <v>32.375600694444451</v>
      </c>
      <c r="L42" s="47"/>
      <c r="M42" s="47"/>
    </row>
    <row r="43" spans="2:13" ht="16.5" customHeight="1" x14ac:dyDescent="0.25">
      <c r="B43" s="119"/>
      <c r="C43" s="120"/>
      <c r="D43" s="121"/>
      <c r="E43" s="30"/>
      <c r="F43" s="31"/>
      <c r="G43" s="32"/>
      <c r="H43" s="31"/>
      <c r="J43" s="37" t="s">
        <v>9</v>
      </c>
      <c r="K43" s="14">
        <f>K30/K42</f>
        <v>1.5903535037370102</v>
      </c>
      <c r="L43" s="47"/>
      <c r="M43" s="47"/>
    </row>
    <row r="44" spans="2:13" ht="16.5" customHeight="1" x14ac:dyDescent="0.25">
      <c r="B44" s="119"/>
      <c r="C44" s="120"/>
      <c r="D44" s="121"/>
      <c r="E44" s="30"/>
      <c r="F44" s="31"/>
      <c r="G44" s="32"/>
      <c r="H44" s="31"/>
      <c r="J44" s="37" t="s">
        <v>80</v>
      </c>
      <c r="K44" s="14">
        <f>K30*1.49*(K43^0.667)*(K40^0.5)/K41</f>
        <v>65.863022698127011</v>
      </c>
    </row>
    <row r="45" spans="2:13" ht="16.5" customHeight="1" x14ac:dyDescent="0.25">
      <c r="B45" s="119"/>
      <c r="C45" s="120"/>
      <c r="D45" s="121"/>
      <c r="E45" s="30"/>
      <c r="F45" s="31"/>
      <c r="G45" s="32"/>
      <c r="H45" s="31"/>
      <c r="J45" s="37" t="s">
        <v>81</v>
      </c>
      <c r="K45" s="14">
        <f>K44/K30</f>
        <v>1.2791755600142336</v>
      </c>
    </row>
    <row r="46" spans="2:13" ht="16.5" customHeight="1" x14ac:dyDescent="0.25">
      <c r="B46" s="119"/>
      <c r="C46" s="120"/>
      <c r="D46" s="121"/>
      <c r="E46" s="30"/>
      <c r="F46" s="31"/>
      <c r="G46" s="32"/>
      <c r="H46" s="31"/>
      <c r="J46" s="37" t="s">
        <v>82</v>
      </c>
      <c r="K46" s="42">
        <f>62.4*K43*K40</f>
        <v>9.8472164024113004E-2</v>
      </c>
    </row>
    <row r="47" spans="2:13" ht="16.5" customHeight="1" x14ac:dyDescent="0.25">
      <c r="B47" s="119"/>
      <c r="C47" s="120"/>
      <c r="D47" s="121"/>
      <c r="E47" s="30"/>
      <c r="F47" s="31"/>
      <c r="G47" s="32"/>
      <c r="H47" s="31"/>
      <c r="J47" s="37" t="s">
        <v>49</v>
      </c>
      <c r="K47" s="42">
        <f>K46*K45</f>
        <v>0.12596318556135822</v>
      </c>
    </row>
    <row r="48" spans="2:13" ht="16.5" customHeight="1" x14ac:dyDescent="0.25">
      <c r="B48" s="119"/>
      <c r="C48" s="120"/>
      <c r="D48" s="121"/>
      <c r="E48" s="30"/>
      <c r="F48" s="31"/>
      <c r="G48" s="32"/>
      <c r="H48" s="31"/>
      <c r="J48" s="15" t="s">
        <v>55</v>
      </c>
      <c r="K48" s="48">
        <f>77.966*(K46*1.042)</f>
        <v>7.9999349313967612</v>
      </c>
    </row>
    <row r="49" spans="2:11" ht="16.5" customHeight="1" x14ac:dyDescent="0.25">
      <c r="B49" s="119"/>
      <c r="C49" s="120"/>
      <c r="D49" s="121"/>
      <c r="E49" s="30"/>
      <c r="F49" s="31"/>
      <c r="G49" s="32"/>
      <c r="H49" s="31"/>
      <c r="J49" s="15" t="s">
        <v>56</v>
      </c>
      <c r="K49" s="48">
        <f>253.7*(K46*0.9672)</f>
        <v>24.162965686093774</v>
      </c>
    </row>
    <row r="50" spans="2:11" ht="16.5" customHeight="1" x14ac:dyDescent="0.25">
      <c r="B50" s="119"/>
      <c r="C50" s="120"/>
      <c r="D50" s="121"/>
      <c r="E50" s="30"/>
      <c r="F50" s="31"/>
      <c r="G50" s="32"/>
      <c r="H50" s="31"/>
      <c r="J50" s="2"/>
    </row>
    <row r="51" spans="2:11" ht="16.5" customHeight="1" x14ac:dyDescent="0.25">
      <c r="B51" s="119"/>
      <c r="C51" s="120"/>
      <c r="D51" s="121"/>
      <c r="E51" s="30"/>
      <c r="F51" s="31"/>
      <c r="G51" s="32"/>
      <c r="H51" s="31"/>
    </row>
    <row r="52" spans="2:11" ht="16.5" customHeight="1" x14ac:dyDescent="0.25">
      <c r="B52" s="49"/>
      <c r="C52" s="50"/>
      <c r="D52" s="50"/>
      <c r="E52" s="50"/>
      <c r="F52" s="3"/>
    </row>
  </sheetData>
  <mergeCells count="34"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  <mergeCell ref="B18:F18"/>
    <mergeCell ref="B19:F19"/>
    <mergeCell ref="B20:F20"/>
    <mergeCell ref="B21:F21"/>
    <mergeCell ref="B15:F15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G23:I23"/>
    <mergeCell ref="G18:I18"/>
    <mergeCell ref="G19:I19"/>
    <mergeCell ref="G20:I20"/>
    <mergeCell ref="G21:I21"/>
    <mergeCell ref="G22:I22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E2" sqref="E2"/>
    </sheetView>
  </sheetViews>
  <sheetFormatPr defaultColWidth="11.33203125" defaultRowHeight="16.5" customHeight="1" x14ac:dyDescent="0.3"/>
  <cols>
    <col min="1" max="1" width="3.6640625" style="63" customWidth="1"/>
    <col min="2" max="3" width="11.33203125" style="63"/>
    <col min="4" max="4" width="11.33203125" style="63" customWidth="1"/>
    <col min="5" max="5" width="11.44140625" style="63" customWidth="1"/>
    <col min="6" max="6" width="12.44140625" style="63" customWidth="1"/>
    <col min="7" max="7" width="12.77734375" style="63" customWidth="1"/>
    <col min="8" max="8" width="11.77734375" style="63" customWidth="1"/>
    <col min="9" max="9" width="12.109375" style="63" customWidth="1"/>
    <col min="10" max="11" width="13" style="63" customWidth="1"/>
    <col min="12" max="12" width="13.109375" style="63" customWidth="1"/>
    <col min="13" max="13" width="11.109375" style="63" customWidth="1"/>
    <col min="14" max="14" width="9.33203125" style="63" customWidth="1"/>
    <col min="15" max="15" width="11.44140625" style="63" customWidth="1"/>
    <col min="16" max="16" width="11.33203125" style="63"/>
    <col min="17" max="17" width="10.33203125" style="63" customWidth="1"/>
    <col min="18" max="18" width="10.109375" style="63" customWidth="1"/>
    <col min="19" max="20" width="10.6640625" style="63" customWidth="1"/>
    <col min="21" max="16384" width="11.33203125" style="63"/>
  </cols>
  <sheetData>
    <row r="2" spans="2:22" ht="16.5" customHeight="1" x14ac:dyDescent="0.3">
      <c r="B2" s="51" t="s">
        <v>24</v>
      </c>
      <c r="C2" s="2"/>
      <c r="D2" s="52"/>
      <c r="I2" s="64"/>
    </row>
    <row r="3" spans="2:22" ht="16.5" customHeight="1" x14ac:dyDescent="0.3">
      <c r="B3" s="7" t="s">
        <v>14</v>
      </c>
      <c r="C3" s="65"/>
      <c r="D3" s="66"/>
      <c r="I3" s="55"/>
    </row>
    <row r="4" spans="2:22" ht="16.5" customHeight="1" x14ac:dyDescent="0.3">
      <c r="I4" s="67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8" t="s">
        <v>17</v>
      </c>
      <c r="G5" s="69"/>
      <c r="H5" s="25" t="s">
        <v>50</v>
      </c>
      <c r="I5" s="70"/>
      <c r="J5" s="177" t="s">
        <v>17</v>
      </c>
      <c r="K5" s="178"/>
      <c r="L5" s="181" t="s">
        <v>47</v>
      </c>
      <c r="M5" s="182"/>
      <c r="N5" s="182"/>
      <c r="O5" s="182"/>
      <c r="P5" s="182"/>
      <c r="Q5" s="182"/>
      <c r="R5" s="182"/>
      <c r="S5" s="183"/>
      <c r="T5" s="176" t="s">
        <v>34</v>
      </c>
      <c r="U5" s="176"/>
      <c r="V5" s="176"/>
    </row>
    <row r="6" spans="2:22" ht="16.5" customHeight="1" thickTop="1" thickBot="1" x14ac:dyDescent="0.35">
      <c r="B6" s="71" t="s">
        <v>12</v>
      </c>
      <c r="C6" s="72"/>
      <c r="D6" s="73"/>
      <c r="F6" s="179" t="s">
        <v>28</v>
      </c>
      <c r="G6" s="180"/>
      <c r="H6" s="72">
        <f>H7/H11</f>
        <v>76.864406779661024</v>
      </c>
      <c r="I6" s="70"/>
      <c r="J6" s="178"/>
      <c r="K6" s="178"/>
      <c r="L6" s="61">
        <v>1</v>
      </c>
      <c r="M6" s="61">
        <v>2</v>
      </c>
      <c r="N6" s="61">
        <v>3</v>
      </c>
      <c r="O6" s="61">
        <v>4</v>
      </c>
      <c r="P6" s="61">
        <v>5</v>
      </c>
      <c r="Q6" s="61">
        <v>6</v>
      </c>
      <c r="R6" s="61">
        <v>7</v>
      </c>
      <c r="S6" s="61">
        <v>8</v>
      </c>
      <c r="T6" s="74" t="s">
        <v>18</v>
      </c>
      <c r="U6" s="74" t="s">
        <v>19</v>
      </c>
      <c r="V6" s="74" t="s">
        <v>20</v>
      </c>
    </row>
    <row r="7" spans="2:22" ht="16.5" customHeight="1" thickTop="1" x14ac:dyDescent="0.3">
      <c r="B7" s="21" t="s">
        <v>13</v>
      </c>
      <c r="C7" s="11"/>
      <c r="D7" s="73"/>
      <c r="F7" s="75" t="s">
        <v>29</v>
      </c>
      <c r="G7" s="76"/>
      <c r="H7" s="39">
        <v>90.7</v>
      </c>
      <c r="I7" s="67"/>
      <c r="J7" s="177" t="s">
        <v>85</v>
      </c>
      <c r="K7" s="177"/>
      <c r="L7" s="41"/>
      <c r="M7" s="41"/>
      <c r="N7" s="41"/>
      <c r="O7" s="41"/>
      <c r="P7" s="41"/>
      <c r="Q7" s="41"/>
      <c r="R7" s="41"/>
      <c r="S7" s="41"/>
      <c r="T7" s="14">
        <f>MIN(L7:P7)</f>
        <v>0</v>
      </c>
      <c r="U7" s="14" t="e">
        <f>MEDIAN(L7:P7)</f>
        <v>#NUM!</v>
      </c>
      <c r="V7" s="14">
        <f>MAX(L7:P7)</f>
        <v>0</v>
      </c>
    </row>
    <row r="8" spans="2:22" ht="16.5" customHeight="1" x14ac:dyDescent="0.3">
      <c r="B8" s="77"/>
      <c r="C8" s="78" t="s">
        <v>90</v>
      </c>
      <c r="D8" s="103"/>
      <c r="F8" s="75" t="s">
        <v>30</v>
      </c>
      <c r="G8" s="76"/>
      <c r="H8" s="31">
        <v>0.09</v>
      </c>
      <c r="I8" s="53"/>
      <c r="J8" s="60" t="s">
        <v>83</v>
      </c>
      <c r="K8" s="60"/>
      <c r="L8" s="41"/>
      <c r="M8" s="41"/>
      <c r="N8" s="41"/>
      <c r="O8" s="41"/>
      <c r="P8" s="41"/>
      <c r="Q8" s="41"/>
      <c r="R8" s="41"/>
      <c r="S8" s="41"/>
      <c r="T8" s="14">
        <f>MIN(L8:P8)</f>
        <v>0</v>
      </c>
      <c r="U8" s="14" t="e">
        <f>MEDIAN(L8:P8)</f>
        <v>#NUM!</v>
      </c>
      <c r="V8" s="14">
        <f>MAX(L8:P8)</f>
        <v>0</v>
      </c>
    </row>
    <row r="9" spans="2:22" ht="16.5" customHeight="1" x14ac:dyDescent="0.3">
      <c r="B9" s="77"/>
      <c r="C9" s="78" t="s">
        <v>91</v>
      </c>
      <c r="D9" s="22"/>
      <c r="F9" s="75" t="s">
        <v>31</v>
      </c>
      <c r="G9" s="76"/>
      <c r="H9" s="79">
        <f>H8/H7</f>
        <v>9.922822491730981E-4</v>
      </c>
      <c r="I9" s="54"/>
      <c r="J9" s="60" t="s">
        <v>22</v>
      </c>
      <c r="K9" s="60"/>
      <c r="L9" s="41"/>
      <c r="M9" s="41"/>
      <c r="N9" s="41"/>
      <c r="O9" s="41"/>
      <c r="P9" s="41"/>
      <c r="Q9" s="41"/>
      <c r="R9" s="41"/>
      <c r="S9" s="41"/>
      <c r="T9" s="14">
        <f>MIN(L9:P9)</f>
        <v>0</v>
      </c>
      <c r="U9" s="14" t="e">
        <f>MEDIAN(L9:P9)</f>
        <v>#NUM!</v>
      </c>
      <c r="V9" s="14">
        <f>MAX(L9:P9)</f>
        <v>0</v>
      </c>
    </row>
    <row r="10" spans="2:22" ht="16.5" customHeight="1" x14ac:dyDescent="0.3">
      <c r="B10" s="77"/>
      <c r="C10" s="21" t="s">
        <v>92</v>
      </c>
      <c r="D10" s="22"/>
      <c r="F10" s="75" t="s">
        <v>32</v>
      </c>
      <c r="G10" s="76"/>
      <c r="H10" s="79">
        <f>H9*H11</f>
        <v>1.1708930540242557E-3</v>
      </c>
      <c r="I10" s="80"/>
      <c r="J10" s="60" t="s">
        <v>86</v>
      </c>
      <c r="K10" s="81"/>
      <c r="L10" s="82"/>
      <c r="M10" s="82"/>
      <c r="N10" s="82"/>
      <c r="O10" s="82"/>
      <c r="P10" s="82"/>
      <c r="Q10" s="82"/>
      <c r="R10" s="82"/>
      <c r="S10" s="82"/>
      <c r="T10" s="14">
        <f>MIN(L10:P10)</f>
        <v>0</v>
      </c>
      <c r="U10" s="14" t="e">
        <f>MEDIAN(L10:P10)</f>
        <v>#NUM!</v>
      </c>
      <c r="V10" s="14">
        <f>MAX(L10:P10)</f>
        <v>0</v>
      </c>
    </row>
    <row r="11" spans="2:22" ht="16.5" customHeight="1" x14ac:dyDescent="0.3">
      <c r="B11" s="2"/>
      <c r="C11" s="50"/>
      <c r="D11" s="50"/>
      <c r="F11" s="174" t="s">
        <v>33</v>
      </c>
      <c r="G11" s="175"/>
      <c r="H11" s="31">
        <v>1.18</v>
      </c>
      <c r="I11" s="80"/>
      <c r="J11" s="60" t="s">
        <v>84</v>
      </c>
      <c r="K11" s="83"/>
      <c r="L11" s="82"/>
      <c r="M11" s="82"/>
      <c r="N11" s="82"/>
      <c r="O11" s="82"/>
      <c r="P11" s="82"/>
      <c r="Q11" s="82"/>
      <c r="R11" s="82"/>
      <c r="S11" s="82"/>
      <c r="T11" s="14">
        <f>MIN(L11:P11)</f>
        <v>0</v>
      </c>
      <c r="U11" s="14" t="e">
        <f>MEDIAN(L11:P11)</f>
        <v>#NUM!</v>
      </c>
      <c r="V11" s="14">
        <f>MAX(L11:P11)</f>
        <v>0</v>
      </c>
    </row>
    <row r="12" spans="2:22" ht="16.5" customHeight="1" x14ac:dyDescent="0.3">
      <c r="B12" s="2"/>
      <c r="C12" s="50"/>
      <c r="D12" s="50"/>
      <c r="I12" s="80"/>
      <c r="J12" s="54"/>
      <c r="K12" s="84"/>
      <c r="L12" s="84"/>
      <c r="M12" s="84"/>
      <c r="N12" s="84"/>
      <c r="O12" s="84"/>
      <c r="P12" s="84"/>
      <c r="Q12" s="84"/>
      <c r="R12" s="84"/>
    </row>
    <row r="13" spans="2:22" ht="16.5" customHeight="1" x14ac:dyDescent="0.3">
      <c r="B13" s="2"/>
      <c r="C13" s="50"/>
      <c r="D13" s="50"/>
      <c r="E13" s="85"/>
      <c r="F13" s="85"/>
      <c r="G13" s="67"/>
      <c r="H13" s="54"/>
      <c r="I13" s="80"/>
      <c r="J13" s="54"/>
      <c r="K13" s="84"/>
      <c r="L13" s="84"/>
      <c r="M13" s="84"/>
      <c r="N13" s="84"/>
      <c r="O13" s="84"/>
      <c r="P13" s="84"/>
      <c r="Q13" s="84"/>
      <c r="R13" s="84"/>
    </row>
    <row r="14" spans="2:22" ht="16.5" customHeight="1" x14ac:dyDescent="0.3">
      <c r="B14" s="78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6"/>
      <c r="C15" s="29"/>
      <c r="D15" s="36"/>
      <c r="E15" s="30"/>
      <c r="F15" s="36"/>
      <c r="G15" s="30"/>
      <c r="H15" s="36"/>
      <c r="I15" s="30"/>
      <c r="J15" s="36"/>
      <c r="K15" s="30"/>
      <c r="L15" s="30"/>
      <c r="M15" s="30"/>
      <c r="N15" s="30"/>
      <c r="O15" s="86"/>
      <c r="P15" s="86"/>
    </row>
    <row r="16" spans="2:22" ht="16.5" customHeight="1" x14ac:dyDescent="0.3">
      <c r="B16" s="56"/>
      <c r="C16" s="29"/>
      <c r="D16" s="36"/>
      <c r="E16" s="30"/>
      <c r="F16" s="36"/>
      <c r="G16" s="30"/>
      <c r="H16" s="36"/>
      <c r="I16" s="30"/>
      <c r="J16" s="36"/>
      <c r="K16" s="30"/>
      <c r="L16" s="11">
        <f t="shared" ref="L16:L29" si="0">C16-C15</f>
        <v>0</v>
      </c>
      <c r="M16" s="30">
        <f t="shared" ref="M16:M29" si="1">-(G16-G15)</f>
        <v>0</v>
      </c>
      <c r="N16" s="87" t="e">
        <f>M16/L16</f>
        <v>#DIV/0!</v>
      </c>
      <c r="O16" s="88"/>
      <c r="P16" s="88"/>
    </row>
    <row r="17" spans="2:16" ht="16.5" customHeight="1" x14ac:dyDescent="0.3">
      <c r="B17" s="56"/>
      <c r="C17" s="29"/>
      <c r="D17" s="36"/>
      <c r="E17" s="30"/>
      <c r="F17" s="36"/>
      <c r="G17" s="30"/>
      <c r="H17" s="36"/>
      <c r="I17" s="30"/>
      <c r="J17" s="36"/>
      <c r="K17" s="30"/>
      <c r="L17" s="11">
        <f t="shared" si="0"/>
        <v>0</v>
      </c>
      <c r="M17" s="30">
        <f t="shared" si="1"/>
        <v>0</v>
      </c>
      <c r="N17" s="87" t="e">
        <f t="shared" ref="N17:N27" si="2">M17/L17</f>
        <v>#DIV/0!</v>
      </c>
      <c r="O17" s="88"/>
      <c r="P17" s="88"/>
    </row>
    <row r="18" spans="2:16" ht="16.5" customHeight="1" x14ac:dyDescent="0.3">
      <c r="B18" s="56"/>
      <c r="C18" s="29"/>
      <c r="D18" s="36"/>
      <c r="E18" s="30"/>
      <c r="F18" s="36"/>
      <c r="G18" s="30"/>
      <c r="H18" s="36"/>
      <c r="I18" s="30"/>
      <c r="J18" s="36"/>
      <c r="K18" s="30"/>
      <c r="L18" s="11">
        <f t="shared" si="0"/>
        <v>0</v>
      </c>
      <c r="M18" s="30">
        <f t="shared" si="1"/>
        <v>0</v>
      </c>
      <c r="N18" s="87" t="e">
        <f t="shared" si="2"/>
        <v>#DIV/0!</v>
      </c>
      <c r="O18" s="88"/>
      <c r="P18" s="88"/>
    </row>
    <row r="19" spans="2:16" ht="16.5" customHeight="1" x14ac:dyDescent="0.3">
      <c r="B19" s="56"/>
      <c r="C19" s="29"/>
      <c r="D19" s="36"/>
      <c r="E19" s="30"/>
      <c r="F19" s="36"/>
      <c r="G19" s="30"/>
      <c r="H19" s="36"/>
      <c r="I19" s="30"/>
      <c r="J19" s="36"/>
      <c r="K19" s="30"/>
      <c r="L19" s="11">
        <f t="shared" si="0"/>
        <v>0</v>
      </c>
      <c r="M19" s="30">
        <f t="shared" si="1"/>
        <v>0</v>
      </c>
      <c r="N19" s="87" t="e">
        <f t="shared" si="2"/>
        <v>#DIV/0!</v>
      </c>
      <c r="O19" s="88"/>
      <c r="P19" s="88"/>
    </row>
    <row r="20" spans="2:16" ht="16.5" customHeight="1" x14ac:dyDescent="0.3">
      <c r="B20" s="56"/>
      <c r="C20" s="29"/>
      <c r="D20" s="36"/>
      <c r="E20" s="30"/>
      <c r="F20" s="36"/>
      <c r="G20" s="30"/>
      <c r="H20" s="36"/>
      <c r="I20" s="30"/>
      <c r="J20" s="36"/>
      <c r="K20" s="30"/>
      <c r="L20" s="11">
        <f t="shared" si="0"/>
        <v>0</v>
      </c>
      <c r="M20" s="30">
        <f t="shared" si="1"/>
        <v>0</v>
      </c>
      <c r="N20" s="87" t="e">
        <f t="shared" si="2"/>
        <v>#DIV/0!</v>
      </c>
      <c r="O20" s="88"/>
      <c r="P20" s="88"/>
    </row>
    <row r="21" spans="2:16" ht="16.5" customHeight="1" x14ac:dyDescent="0.3">
      <c r="B21" s="56"/>
      <c r="C21" s="29"/>
      <c r="D21" s="36"/>
      <c r="E21" s="30"/>
      <c r="F21" s="36"/>
      <c r="G21" s="30"/>
      <c r="H21" s="36"/>
      <c r="I21" s="30"/>
      <c r="J21" s="36"/>
      <c r="K21" s="30"/>
      <c r="L21" s="11">
        <f t="shared" si="0"/>
        <v>0</v>
      </c>
      <c r="M21" s="30">
        <f t="shared" si="1"/>
        <v>0</v>
      </c>
      <c r="N21" s="87" t="e">
        <f t="shared" si="2"/>
        <v>#DIV/0!</v>
      </c>
      <c r="O21" s="88"/>
      <c r="P21" s="88"/>
    </row>
    <row r="22" spans="2:16" ht="16.5" customHeight="1" x14ac:dyDescent="0.3">
      <c r="B22" s="56"/>
      <c r="C22" s="29"/>
      <c r="D22" s="36"/>
      <c r="E22" s="30"/>
      <c r="F22" s="36"/>
      <c r="G22" s="30"/>
      <c r="H22" s="36"/>
      <c r="I22" s="30"/>
      <c r="J22" s="36"/>
      <c r="K22" s="30"/>
      <c r="L22" s="11">
        <f t="shared" si="0"/>
        <v>0</v>
      </c>
      <c r="M22" s="30">
        <f t="shared" si="1"/>
        <v>0</v>
      </c>
      <c r="N22" s="87" t="e">
        <f t="shared" si="2"/>
        <v>#DIV/0!</v>
      </c>
      <c r="O22" s="88"/>
      <c r="P22" s="88"/>
    </row>
    <row r="23" spans="2:16" ht="16.5" customHeight="1" x14ac:dyDescent="0.3">
      <c r="B23" s="56"/>
      <c r="C23" s="29"/>
      <c r="D23" s="36"/>
      <c r="E23" s="30"/>
      <c r="F23" s="36"/>
      <c r="G23" s="30"/>
      <c r="H23" s="36"/>
      <c r="I23" s="30"/>
      <c r="J23" s="36"/>
      <c r="K23" s="30"/>
      <c r="L23" s="11">
        <f>C23-C22</f>
        <v>0</v>
      </c>
      <c r="M23" s="30">
        <f t="shared" si="1"/>
        <v>0</v>
      </c>
      <c r="N23" s="87" t="e">
        <f t="shared" si="2"/>
        <v>#DIV/0!</v>
      </c>
      <c r="O23" s="88"/>
      <c r="P23" s="88"/>
    </row>
    <row r="24" spans="2:16" ht="16.5" customHeight="1" x14ac:dyDescent="0.3">
      <c r="B24" s="56"/>
      <c r="C24" s="29"/>
      <c r="D24" s="36"/>
      <c r="E24" s="30"/>
      <c r="F24" s="36"/>
      <c r="G24" s="30"/>
      <c r="H24" s="36"/>
      <c r="I24" s="30"/>
      <c r="J24" s="36"/>
      <c r="K24" s="30"/>
      <c r="L24" s="11">
        <f t="shared" si="0"/>
        <v>0</v>
      </c>
      <c r="M24" s="30">
        <f t="shared" si="1"/>
        <v>0</v>
      </c>
      <c r="N24" s="87" t="e">
        <f t="shared" si="2"/>
        <v>#DIV/0!</v>
      </c>
      <c r="O24" s="88"/>
      <c r="P24" s="88"/>
    </row>
    <row r="25" spans="2:16" ht="16.5" customHeight="1" x14ac:dyDescent="0.3">
      <c r="B25" s="56"/>
      <c r="C25" s="29"/>
      <c r="D25" s="36"/>
      <c r="E25" s="30"/>
      <c r="F25" s="36"/>
      <c r="G25" s="30"/>
      <c r="H25" s="36"/>
      <c r="I25" s="30"/>
      <c r="J25" s="36"/>
      <c r="K25" s="30"/>
      <c r="L25" s="11">
        <f t="shared" si="0"/>
        <v>0</v>
      </c>
      <c r="M25" s="30">
        <f t="shared" si="1"/>
        <v>0</v>
      </c>
      <c r="N25" s="87" t="e">
        <f t="shared" si="2"/>
        <v>#DIV/0!</v>
      </c>
      <c r="O25" s="88"/>
      <c r="P25" s="88"/>
    </row>
    <row r="26" spans="2:16" ht="16.5" customHeight="1" x14ac:dyDescent="0.3">
      <c r="B26" s="56"/>
      <c r="C26" s="29"/>
      <c r="D26" s="36"/>
      <c r="E26" s="30"/>
      <c r="F26" s="36"/>
      <c r="G26" s="30"/>
      <c r="H26" s="36"/>
      <c r="I26" s="30"/>
      <c r="J26" s="36"/>
      <c r="K26" s="30"/>
      <c r="L26" s="11">
        <f t="shared" si="0"/>
        <v>0</v>
      </c>
      <c r="M26" s="30">
        <f t="shared" si="1"/>
        <v>0</v>
      </c>
      <c r="N26" s="87" t="e">
        <f t="shared" si="2"/>
        <v>#DIV/0!</v>
      </c>
      <c r="O26" s="88"/>
      <c r="P26" s="88"/>
    </row>
    <row r="27" spans="2:16" ht="16.5" customHeight="1" x14ac:dyDescent="0.3">
      <c r="B27" s="56"/>
      <c r="C27" s="29"/>
      <c r="D27" s="36"/>
      <c r="E27" s="30"/>
      <c r="F27" s="36"/>
      <c r="G27" s="30"/>
      <c r="H27" s="36"/>
      <c r="I27" s="30"/>
      <c r="J27" s="36"/>
      <c r="K27" s="30"/>
      <c r="L27" s="11">
        <f t="shared" si="0"/>
        <v>0</v>
      </c>
      <c r="M27" s="30">
        <f t="shared" si="1"/>
        <v>0</v>
      </c>
      <c r="N27" s="87" t="e">
        <f t="shared" si="2"/>
        <v>#DIV/0!</v>
      </c>
      <c r="O27" s="88"/>
      <c r="P27" s="88"/>
    </row>
    <row r="28" spans="2:16" ht="16.5" customHeight="1" x14ac:dyDescent="0.3">
      <c r="B28" s="56"/>
      <c r="C28" s="29"/>
      <c r="D28" s="36"/>
      <c r="E28" s="30"/>
      <c r="F28" s="36"/>
      <c r="G28" s="30"/>
      <c r="H28" s="36"/>
      <c r="I28" s="30"/>
      <c r="J28" s="36"/>
      <c r="K28" s="30"/>
      <c r="L28" s="11">
        <f t="shared" si="0"/>
        <v>0</v>
      </c>
      <c r="M28" s="30">
        <f t="shared" si="1"/>
        <v>0</v>
      </c>
      <c r="N28" s="87" t="e">
        <f t="shared" ref="N28:N29" si="3">M28/L28</f>
        <v>#DIV/0!</v>
      </c>
      <c r="O28" s="88"/>
      <c r="P28" s="88"/>
    </row>
    <row r="29" spans="2:16" ht="16.5" customHeight="1" x14ac:dyDescent="0.3">
      <c r="B29" s="56"/>
      <c r="C29" s="29"/>
      <c r="D29" s="36"/>
      <c r="E29" s="30"/>
      <c r="F29" s="36"/>
      <c r="G29" s="30"/>
      <c r="H29" s="36"/>
      <c r="I29" s="30"/>
      <c r="J29" s="36"/>
      <c r="K29" s="30"/>
      <c r="L29" s="11">
        <f t="shared" si="0"/>
        <v>0</v>
      </c>
      <c r="M29" s="30">
        <f t="shared" si="1"/>
        <v>0</v>
      </c>
      <c r="N29" s="87" t="e">
        <f t="shared" si="3"/>
        <v>#DIV/0!</v>
      </c>
      <c r="O29" s="88"/>
      <c r="P29" s="88"/>
    </row>
    <row r="30" spans="2:16" ht="16.5" customHeight="1" x14ac:dyDescent="0.3">
      <c r="B30" s="56"/>
      <c r="C30" s="29"/>
      <c r="D30" s="36"/>
      <c r="E30" s="30"/>
      <c r="F30" s="36"/>
      <c r="G30" s="30"/>
      <c r="H30" s="36"/>
      <c r="I30" s="30"/>
      <c r="J30" s="36"/>
      <c r="K30" s="30"/>
      <c r="L30" s="11">
        <f t="shared" ref="L30" si="4">C30-C29</f>
        <v>0</v>
      </c>
      <c r="M30" s="30">
        <f t="shared" ref="M30" si="5">-(G30-G29)</f>
        <v>0</v>
      </c>
      <c r="N30" s="87" t="e">
        <f t="shared" ref="N30" si="6">M30/L30</f>
        <v>#DIV/0!</v>
      </c>
      <c r="O30" s="88"/>
      <c r="P30" s="88"/>
    </row>
    <row r="31" spans="2:16" ht="16.5" customHeight="1" x14ac:dyDescent="0.3">
      <c r="B31" s="56"/>
      <c r="C31" s="29"/>
      <c r="D31" s="36"/>
      <c r="E31" s="30"/>
      <c r="F31" s="36"/>
      <c r="G31" s="30"/>
      <c r="H31" s="36"/>
      <c r="I31" s="30"/>
      <c r="J31" s="36"/>
      <c r="K31" s="30"/>
      <c r="L31" s="11"/>
      <c r="M31" s="30"/>
      <c r="N31" s="87"/>
      <c r="O31" s="88"/>
      <c r="P31" s="88"/>
    </row>
    <row r="32" spans="2:16" ht="16.5" customHeight="1" x14ac:dyDescent="0.3">
      <c r="B32" s="56"/>
      <c r="C32" s="29"/>
      <c r="D32" s="36"/>
      <c r="E32" s="30"/>
      <c r="F32" s="36"/>
      <c r="G32" s="30"/>
      <c r="H32" s="36"/>
      <c r="I32" s="30"/>
      <c r="J32" s="36"/>
      <c r="K32" s="30"/>
      <c r="L32" s="11"/>
      <c r="M32" s="30"/>
      <c r="N32" s="87"/>
      <c r="O32" s="88"/>
      <c r="P32" s="88"/>
    </row>
    <row r="33" spans="2:16" ht="16.5" customHeight="1" x14ac:dyDescent="0.3">
      <c r="B33" s="56"/>
      <c r="C33" s="29"/>
      <c r="D33" s="36"/>
      <c r="E33" s="30"/>
      <c r="F33" s="36"/>
      <c r="G33" s="30"/>
      <c r="H33" s="36"/>
      <c r="I33" s="30"/>
      <c r="J33" s="36"/>
      <c r="K33" s="30"/>
      <c r="L33" s="11"/>
      <c r="M33" s="30"/>
      <c r="N33" s="87"/>
      <c r="O33" s="88"/>
      <c r="P33" s="88"/>
    </row>
    <row r="34" spans="2:16" ht="16.5" customHeight="1" x14ac:dyDescent="0.3">
      <c r="B34" s="56"/>
      <c r="C34" s="29"/>
      <c r="D34" s="36"/>
      <c r="E34" s="30"/>
      <c r="F34" s="36"/>
      <c r="G34" s="30"/>
      <c r="H34" s="36"/>
      <c r="I34" s="30"/>
      <c r="J34" s="36"/>
      <c r="K34" s="30"/>
      <c r="L34" s="11"/>
      <c r="M34" s="30"/>
      <c r="N34" s="87"/>
      <c r="O34" s="88"/>
      <c r="P34" s="88"/>
    </row>
    <row r="35" spans="2:16" ht="16.5" customHeight="1" x14ac:dyDescent="0.3">
      <c r="B35" s="56"/>
      <c r="C35" s="29"/>
      <c r="D35" s="36"/>
      <c r="E35" s="30"/>
      <c r="F35" s="36"/>
      <c r="G35" s="30"/>
      <c r="H35" s="36"/>
      <c r="I35" s="30"/>
      <c r="J35" s="36"/>
      <c r="K35" s="30"/>
      <c r="L35" s="11"/>
      <c r="M35" s="30"/>
      <c r="N35" s="87"/>
      <c r="O35" s="88"/>
      <c r="P35" s="88"/>
    </row>
    <row r="36" spans="2:16" ht="16.5" customHeight="1" x14ac:dyDescent="0.3">
      <c r="B36" s="56"/>
      <c r="C36" s="29"/>
      <c r="D36" s="36"/>
      <c r="E36" s="30"/>
      <c r="F36" s="36"/>
      <c r="G36" s="30"/>
      <c r="H36" s="36"/>
      <c r="I36" s="30"/>
      <c r="J36" s="36"/>
      <c r="K36" s="30"/>
      <c r="L36" s="11"/>
      <c r="M36" s="30"/>
      <c r="N36" s="87"/>
      <c r="O36" s="88"/>
      <c r="P36" s="88"/>
    </row>
    <row r="37" spans="2:16" ht="16.5" customHeight="1" x14ac:dyDescent="0.3">
      <c r="B37" s="89"/>
      <c r="C37" s="90"/>
      <c r="D37" s="91"/>
      <c r="E37" s="30"/>
      <c r="F37" s="36"/>
      <c r="G37" s="30"/>
      <c r="H37" s="36"/>
      <c r="I37" s="30"/>
      <c r="J37" s="36"/>
      <c r="K37" s="30"/>
      <c r="L37" s="11"/>
      <c r="M37" s="30"/>
      <c r="N37" s="87"/>
      <c r="O37" s="88"/>
      <c r="P37" s="88"/>
    </row>
    <row r="38" spans="2:16" ht="16.5" customHeight="1" x14ac:dyDescent="0.3">
      <c r="B38" s="56"/>
      <c r="C38" s="29"/>
      <c r="D38" s="36"/>
      <c r="E38" s="30"/>
      <c r="F38" s="36"/>
      <c r="G38" s="30"/>
      <c r="H38" s="36"/>
      <c r="I38" s="30"/>
      <c r="J38" s="36"/>
      <c r="K38" s="30"/>
      <c r="L38" s="11"/>
      <c r="M38" s="30"/>
      <c r="N38" s="87"/>
      <c r="O38" s="88"/>
      <c r="P38" s="88"/>
    </row>
    <row r="39" spans="2:16" ht="16.5" customHeight="1" x14ac:dyDescent="0.3">
      <c r="B39" s="56"/>
      <c r="C39" s="29"/>
      <c r="D39" s="36"/>
      <c r="E39" s="30"/>
      <c r="F39" s="36"/>
      <c r="G39" s="30"/>
      <c r="H39" s="36"/>
      <c r="I39" s="30"/>
      <c r="J39" s="36"/>
      <c r="K39" s="30"/>
      <c r="L39" s="11"/>
      <c r="M39" s="30"/>
      <c r="N39" s="87"/>
      <c r="O39" s="88"/>
      <c r="P39" s="88"/>
    </row>
    <row r="40" spans="2:16" ht="16.5" customHeight="1" x14ac:dyDescent="0.3">
      <c r="B40" s="56"/>
      <c r="C40" s="29"/>
      <c r="D40" s="36"/>
      <c r="E40" s="30"/>
      <c r="F40" s="36"/>
      <c r="G40" s="30"/>
      <c r="H40" s="36"/>
      <c r="I40" s="30"/>
      <c r="J40" s="36"/>
      <c r="K40" s="30"/>
      <c r="L40" s="11"/>
      <c r="M40" s="30"/>
      <c r="N40" s="87"/>
      <c r="O40" s="88"/>
      <c r="P40" s="88"/>
    </row>
    <row r="41" spans="2:16" ht="16.5" customHeight="1" x14ac:dyDescent="0.3">
      <c r="B41" s="56"/>
      <c r="C41" s="29"/>
      <c r="D41" s="36"/>
      <c r="E41" s="30"/>
      <c r="F41" s="36"/>
      <c r="G41" s="30"/>
      <c r="H41" s="36"/>
      <c r="I41" s="30"/>
      <c r="J41" s="36"/>
      <c r="K41" s="30"/>
      <c r="L41" s="11"/>
      <c r="M41" s="30"/>
      <c r="N41" s="87"/>
      <c r="O41" s="88"/>
      <c r="P41" s="88"/>
    </row>
    <row r="42" spans="2:16" ht="16.5" customHeight="1" x14ac:dyDescent="0.3">
      <c r="B42" s="92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7"/>
      <c r="O42" s="88"/>
      <c r="P42" s="88"/>
    </row>
    <row r="43" spans="2:16" ht="16.5" customHeight="1" x14ac:dyDescent="0.3">
      <c r="B43" s="92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7"/>
      <c r="O43" s="88"/>
      <c r="P43" s="88"/>
    </row>
    <row r="44" spans="2:16" ht="16.5" customHeight="1" x14ac:dyDescent="0.3">
      <c r="B44" s="92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7"/>
      <c r="O44" s="88"/>
      <c r="P44" s="88"/>
    </row>
    <row r="45" spans="2:16" ht="16.5" customHeight="1" x14ac:dyDescent="0.3">
      <c r="B45" s="92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3"/>
      <c r="O45" s="94"/>
      <c r="P45" s="94"/>
    </row>
    <row r="46" spans="2:16" ht="16.5" customHeight="1" x14ac:dyDescent="0.3">
      <c r="B46" s="92"/>
      <c r="C46" s="29"/>
      <c r="D46" s="36"/>
      <c r="E46" s="30"/>
      <c r="F46" s="95"/>
      <c r="G46" s="30"/>
      <c r="H46" s="95"/>
      <c r="I46" s="30"/>
      <c r="J46" s="95"/>
      <c r="K46" s="30"/>
      <c r="L46" s="96"/>
      <c r="M46" s="96"/>
      <c r="N46" s="96"/>
    </row>
    <row r="47" spans="2:16" ht="16.5" customHeight="1" x14ac:dyDescent="0.3">
      <c r="B47" s="92"/>
      <c r="C47" s="29"/>
      <c r="D47" s="36"/>
      <c r="E47" s="30"/>
      <c r="F47" s="95"/>
      <c r="G47" s="30"/>
      <c r="H47" s="95"/>
      <c r="I47" s="30"/>
      <c r="J47" s="95"/>
      <c r="K47" s="30"/>
      <c r="L47" s="96"/>
      <c r="M47" s="96"/>
      <c r="N47" s="96"/>
    </row>
    <row r="48" spans="2:16" ht="16.5" customHeight="1" x14ac:dyDescent="0.3">
      <c r="B48" s="92"/>
      <c r="C48" s="29"/>
      <c r="D48" s="36"/>
      <c r="E48" s="30"/>
      <c r="F48" s="95"/>
      <c r="G48" s="30"/>
      <c r="H48" s="95"/>
      <c r="I48" s="30"/>
      <c r="J48" s="95"/>
      <c r="K48" s="30"/>
      <c r="L48" s="96"/>
      <c r="M48" s="96"/>
      <c r="N48" s="96"/>
    </row>
    <row r="49" spans="2:14" ht="16.5" customHeight="1" x14ac:dyDescent="0.3">
      <c r="B49" s="92"/>
      <c r="C49" s="29"/>
      <c r="D49" s="36"/>
      <c r="E49" s="30"/>
      <c r="F49" s="95"/>
      <c r="G49" s="30"/>
      <c r="H49" s="95"/>
      <c r="I49" s="30"/>
      <c r="J49" s="95"/>
      <c r="K49" s="30"/>
      <c r="L49" s="96"/>
      <c r="M49" s="96"/>
      <c r="N49" s="96"/>
    </row>
    <row r="50" spans="2:14" ht="16.5" customHeight="1" x14ac:dyDescent="0.3">
      <c r="B50" s="92"/>
      <c r="C50" s="29"/>
      <c r="D50" s="36"/>
      <c r="E50" s="30"/>
      <c r="F50" s="95"/>
      <c r="G50" s="30"/>
      <c r="H50" s="95"/>
      <c r="I50" s="30"/>
      <c r="J50" s="95"/>
      <c r="K50" s="30"/>
      <c r="L50" s="96"/>
      <c r="M50" s="96"/>
      <c r="N50" s="96"/>
    </row>
    <row r="51" spans="2:14" ht="16.5" customHeight="1" x14ac:dyDescent="0.3">
      <c r="B51" s="92"/>
      <c r="C51" s="29"/>
      <c r="D51" s="36"/>
      <c r="E51" s="30"/>
      <c r="F51" s="95"/>
      <c r="G51" s="30"/>
      <c r="H51" s="95"/>
      <c r="I51" s="30"/>
      <c r="J51" s="95"/>
      <c r="K51" s="30"/>
      <c r="L51" s="96"/>
      <c r="M51" s="96"/>
      <c r="N51" s="96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230"/>
  <sheetViews>
    <sheetView zoomScaleNormal="100" workbookViewId="0">
      <selection activeCell="E27" sqref="E27"/>
    </sheetView>
  </sheetViews>
  <sheetFormatPr defaultColWidth="7.6640625" defaultRowHeight="16.5" customHeight="1" x14ac:dyDescent="0.25"/>
  <cols>
    <col min="1" max="1" width="3.33203125" style="58" customWidth="1"/>
    <col min="2" max="2" width="31.6640625" style="58" customWidth="1"/>
    <col min="3" max="7" width="7.6640625" style="58" customWidth="1"/>
    <col min="8" max="16384" width="7.6640625" style="58"/>
  </cols>
  <sheetData>
    <row r="2" spans="2:10" ht="16.5" customHeight="1" x14ac:dyDescent="0.25">
      <c r="B2" s="51" t="s">
        <v>103</v>
      </c>
      <c r="C2" s="2"/>
      <c r="D2" s="52"/>
    </row>
    <row r="3" spans="2:10" ht="16.5" customHeight="1" x14ac:dyDescent="0.25">
      <c r="B3" s="97" t="s">
        <v>14</v>
      </c>
      <c r="C3" s="98"/>
      <c r="D3" s="99"/>
    </row>
    <row r="4" spans="2:10" ht="16.5" customHeight="1" x14ac:dyDescent="0.25">
      <c r="B4" s="9"/>
      <c r="C4" s="100"/>
      <c r="D4" s="101"/>
      <c r="E4" s="59"/>
      <c r="F4" s="59"/>
      <c r="G4" s="59"/>
    </row>
    <row r="5" spans="2:10" ht="16.5" customHeight="1" x14ac:dyDescent="0.25">
      <c r="B5" s="177" t="s">
        <v>17</v>
      </c>
      <c r="C5" s="181" t="s">
        <v>35</v>
      </c>
      <c r="D5" s="182"/>
      <c r="E5" s="182"/>
      <c r="F5" s="182"/>
      <c r="G5" s="182"/>
      <c r="H5" s="176" t="s">
        <v>34</v>
      </c>
      <c r="I5" s="176"/>
      <c r="J5" s="176"/>
    </row>
    <row r="6" spans="2:10" ht="16.5" customHeight="1" thickBot="1" x14ac:dyDescent="0.3">
      <c r="B6" s="184"/>
      <c r="C6" s="61">
        <v>1</v>
      </c>
      <c r="D6" s="61">
        <v>2</v>
      </c>
      <c r="E6" s="61">
        <v>3</v>
      </c>
      <c r="F6" s="61">
        <v>4</v>
      </c>
      <c r="G6" s="61">
        <v>5</v>
      </c>
      <c r="H6" s="74" t="s">
        <v>18</v>
      </c>
      <c r="I6" s="74" t="s">
        <v>19</v>
      </c>
      <c r="J6" s="74" t="s">
        <v>20</v>
      </c>
    </row>
    <row r="7" spans="2:10" ht="16.5" customHeight="1" thickTop="1" x14ac:dyDescent="0.25">
      <c r="B7" s="40" t="s">
        <v>87</v>
      </c>
      <c r="C7" s="102"/>
      <c r="D7" s="102"/>
      <c r="E7" s="102"/>
      <c r="F7" s="102"/>
      <c r="G7" s="102"/>
      <c r="H7" s="13">
        <f>MIN(C7:G7)</f>
        <v>0</v>
      </c>
      <c r="I7" s="13" t="e">
        <f>MEDIAN(C7:G7)</f>
        <v>#NUM!</v>
      </c>
      <c r="J7" s="13">
        <f>MAX(C7:G7)</f>
        <v>0</v>
      </c>
    </row>
    <row r="8" spans="2:10" ht="16.5" customHeight="1" x14ac:dyDescent="0.25">
      <c r="B8" s="40" t="s">
        <v>26</v>
      </c>
      <c r="C8" s="102"/>
      <c r="D8" s="102"/>
      <c r="E8" s="102"/>
      <c r="F8" s="102"/>
      <c r="G8" s="102"/>
      <c r="H8" s="13">
        <f>MIN(C8:G8)</f>
        <v>0</v>
      </c>
      <c r="I8" s="13" t="e">
        <f>MEDIAN(C8:G8)</f>
        <v>#NUM!</v>
      </c>
      <c r="J8" s="13">
        <f>MAX(C8:G8)</f>
        <v>0</v>
      </c>
    </row>
    <row r="9" spans="2:10" ht="16.5" customHeight="1" x14ac:dyDescent="0.25">
      <c r="B9" s="40" t="s">
        <v>88</v>
      </c>
      <c r="C9" s="102"/>
      <c r="D9" s="102"/>
      <c r="E9" s="102"/>
      <c r="F9" s="102"/>
      <c r="G9" s="102"/>
      <c r="H9" s="13">
        <f>MIN(C9:G9)</f>
        <v>0</v>
      </c>
      <c r="I9" s="13" t="e">
        <f>MEDIAN(C9:G9)</f>
        <v>#NUM!</v>
      </c>
      <c r="J9" s="13">
        <f>MAX(C9:G9)</f>
        <v>0</v>
      </c>
    </row>
    <row r="16" spans="2:10" ht="16.5" customHeight="1" x14ac:dyDescent="0.3">
      <c r="B16" s="63"/>
      <c r="C16" s="63"/>
      <c r="D16" s="63"/>
      <c r="E16" s="63"/>
      <c r="F16" s="63"/>
      <c r="G16" s="63"/>
    </row>
    <row r="17" spans="2:13" ht="16.5" customHeight="1" x14ac:dyDescent="0.3">
      <c r="B17" s="63"/>
      <c r="C17" s="63"/>
      <c r="D17" s="63"/>
      <c r="E17" s="63"/>
      <c r="F17" s="63"/>
      <c r="G17" s="63"/>
    </row>
    <row r="21" spans="2:13" s="57" customFormat="1" ht="16.5" customHeight="1" x14ac:dyDescent="0.25"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</row>
    <row r="22" spans="2:13" s="57" customFormat="1" ht="16.5" customHeight="1" x14ac:dyDescent="0.25"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</row>
    <row r="23" spans="2:13" s="57" customFormat="1" ht="16.5" customHeight="1" x14ac:dyDescent="0.25"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</row>
    <row r="24" spans="2:13" s="57" customFormat="1" ht="16.5" customHeight="1" x14ac:dyDescent="0.25"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</row>
    <row r="25" spans="2:13" s="57" customFormat="1" ht="16.5" customHeight="1" x14ac:dyDescent="0.25"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</row>
    <row r="26" spans="2:13" s="57" customFormat="1" ht="16.5" customHeight="1" x14ac:dyDescent="0.25"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</row>
    <row r="27" spans="2:13" s="57" customFormat="1" ht="16.5" customHeight="1" x14ac:dyDescent="0.25"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</row>
    <row r="28" spans="2:13" s="57" customFormat="1" ht="16.5" customHeight="1" x14ac:dyDescent="0.25"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</row>
    <row r="29" spans="2:13" s="57" customFormat="1" ht="16.5" customHeight="1" x14ac:dyDescent="0.25"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</row>
    <row r="30" spans="2:13" s="57" customFormat="1" ht="16.5" customHeight="1" x14ac:dyDescent="0.25"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</row>
    <row r="31" spans="2:13" s="57" customFormat="1" ht="16.5" customHeight="1" x14ac:dyDescent="0.25"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</row>
    <row r="32" spans="2:13" s="57" customFormat="1" ht="16.5" customHeight="1" x14ac:dyDescent="0.25"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</row>
    <row r="33" spans="2:13" s="57" customFormat="1" ht="16.5" customHeight="1" x14ac:dyDescent="0.25"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</row>
    <row r="34" spans="2:13" s="57" customFormat="1" ht="16.5" customHeight="1" x14ac:dyDescent="0.25"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</row>
    <row r="35" spans="2:13" s="57" customFormat="1" ht="16.5" customHeight="1" x14ac:dyDescent="0.25"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</row>
    <row r="36" spans="2:13" s="57" customFormat="1" ht="16.5" customHeight="1" x14ac:dyDescent="0.25"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</row>
    <row r="37" spans="2:13" s="57" customFormat="1" ht="16.5" customHeight="1" x14ac:dyDescent="0.25"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</row>
    <row r="38" spans="2:13" s="57" customFormat="1" ht="16.5" customHeight="1" x14ac:dyDescent="0.25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</row>
    <row r="39" spans="2:13" s="57" customFormat="1" ht="16.5" customHeight="1" x14ac:dyDescent="0.25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</row>
    <row r="40" spans="2:13" s="57" customFormat="1" ht="16.5" customHeight="1" x14ac:dyDescent="0.25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</row>
    <row r="41" spans="2:13" s="57" customFormat="1" ht="16.5" customHeight="1" x14ac:dyDescent="0.25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</row>
    <row r="42" spans="2:13" s="57" customFormat="1" ht="16.5" customHeight="1" x14ac:dyDescent="0.25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</row>
    <row r="43" spans="2:13" s="57" customFormat="1" ht="16.5" customHeight="1" x14ac:dyDescent="0.25"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</row>
    <row r="44" spans="2:13" s="57" customFormat="1" ht="16.5" customHeight="1" x14ac:dyDescent="0.25"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</row>
    <row r="45" spans="2:13" s="57" customFormat="1" ht="16.5" customHeight="1" x14ac:dyDescent="0.25"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</row>
    <row r="46" spans="2:13" s="57" customFormat="1" ht="16.5" customHeight="1" x14ac:dyDescent="0.2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</row>
    <row r="47" spans="2:13" s="57" customFormat="1" ht="16.5" customHeight="1" x14ac:dyDescent="0.2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</row>
    <row r="48" spans="2:13" s="57" customFormat="1" ht="16.5" customHeight="1" x14ac:dyDescent="0.2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</row>
    <row r="49" spans="2:13" s="57" customFormat="1" ht="16.5" customHeight="1" x14ac:dyDescent="0.2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</row>
    <row r="50" spans="2:13" s="57" customFormat="1" ht="16.5" customHeight="1" x14ac:dyDescent="0.2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</row>
    <row r="51" spans="2:13" s="57" customFormat="1" ht="16.5" customHeight="1" x14ac:dyDescent="0.2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</row>
    <row r="52" spans="2:13" s="57" customFormat="1" ht="16.5" customHeight="1" x14ac:dyDescent="0.2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</row>
    <row r="53" spans="2:13" s="57" customFormat="1" ht="16.5" customHeight="1" x14ac:dyDescent="0.2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</row>
    <row r="54" spans="2:13" s="57" customFormat="1" ht="16.5" customHeight="1" x14ac:dyDescent="0.2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</row>
    <row r="55" spans="2:13" s="57" customFormat="1" ht="16.5" customHeight="1" x14ac:dyDescent="0.2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</row>
    <row r="56" spans="2:13" s="57" customFormat="1" ht="16.5" customHeight="1" x14ac:dyDescent="0.2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</row>
    <row r="57" spans="2:13" s="57" customFormat="1" ht="16.5" customHeight="1" x14ac:dyDescent="0.2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</row>
    <row r="58" spans="2:13" s="57" customFormat="1" ht="16.5" customHeight="1" x14ac:dyDescent="0.2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</row>
    <row r="59" spans="2:13" s="57" customFormat="1" ht="16.5" customHeight="1" x14ac:dyDescent="0.25"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</row>
    <row r="60" spans="2:13" s="57" customFormat="1" ht="16.5" customHeight="1" x14ac:dyDescent="0.25"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</row>
    <row r="61" spans="2:13" s="57" customFormat="1" ht="16.5" customHeight="1" x14ac:dyDescent="0.25"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</row>
    <row r="62" spans="2:13" s="57" customFormat="1" ht="16.5" customHeight="1" x14ac:dyDescent="0.25"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</row>
    <row r="63" spans="2:13" s="57" customFormat="1" ht="16.5" customHeight="1" x14ac:dyDescent="0.25"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</row>
    <row r="64" spans="2:13" s="57" customFormat="1" ht="16.5" customHeight="1" x14ac:dyDescent="0.25"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</row>
    <row r="65" spans="2:13" s="57" customFormat="1" ht="16.5" customHeight="1" x14ac:dyDescent="0.25"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</row>
    <row r="66" spans="2:13" s="57" customFormat="1" ht="16.5" customHeight="1" x14ac:dyDescent="0.25"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</row>
    <row r="67" spans="2:13" s="57" customFormat="1" ht="16.5" customHeight="1" x14ac:dyDescent="0.25"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</row>
    <row r="68" spans="2:13" s="57" customFormat="1" ht="16.5" customHeight="1" x14ac:dyDescent="0.25"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</row>
    <row r="69" spans="2:13" s="57" customFormat="1" ht="16.5" customHeight="1" x14ac:dyDescent="0.25"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</row>
    <row r="70" spans="2:13" s="57" customFormat="1" ht="16.5" customHeight="1" x14ac:dyDescent="0.25"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</row>
    <row r="71" spans="2:13" s="57" customFormat="1" ht="16.5" customHeight="1" x14ac:dyDescent="0.25"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</row>
    <row r="72" spans="2:13" s="57" customFormat="1" ht="16.5" customHeight="1" x14ac:dyDescent="0.25"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</row>
    <row r="73" spans="2:13" s="57" customFormat="1" ht="16.5" customHeight="1" x14ac:dyDescent="0.25"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</row>
    <row r="74" spans="2:13" s="57" customFormat="1" ht="16.5" customHeight="1" x14ac:dyDescent="0.25"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</row>
    <row r="75" spans="2:13" s="57" customFormat="1" ht="16.5" customHeight="1" x14ac:dyDescent="0.25"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</row>
    <row r="76" spans="2:13" s="57" customFormat="1" ht="16.5" customHeight="1" x14ac:dyDescent="0.25"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</row>
    <row r="77" spans="2:13" s="57" customFormat="1" ht="16.5" customHeight="1" x14ac:dyDescent="0.25"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</row>
    <row r="78" spans="2:13" s="57" customFormat="1" ht="16.5" customHeight="1" x14ac:dyDescent="0.25"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</row>
    <row r="79" spans="2:13" s="57" customFormat="1" ht="16.5" customHeight="1" x14ac:dyDescent="0.25"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58"/>
    </row>
    <row r="80" spans="2:13" s="57" customFormat="1" ht="16.5" customHeight="1" x14ac:dyDescent="0.25"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</row>
    <row r="81" spans="2:13" s="57" customFormat="1" ht="16.5" customHeight="1" x14ac:dyDescent="0.25"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</row>
    <row r="82" spans="2:13" s="57" customFormat="1" ht="16.5" customHeight="1" x14ac:dyDescent="0.25"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</row>
    <row r="83" spans="2:13" s="57" customFormat="1" ht="16.5" customHeight="1" x14ac:dyDescent="0.25"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</row>
    <row r="84" spans="2:13" s="57" customFormat="1" ht="16.5" customHeight="1" x14ac:dyDescent="0.25"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</row>
    <row r="85" spans="2:13" s="57" customFormat="1" ht="16.5" customHeight="1" x14ac:dyDescent="0.25"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</row>
    <row r="86" spans="2:13" s="57" customFormat="1" ht="16.5" customHeight="1" x14ac:dyDescent="0.25">
      <c r="B86" s="58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</row>
    <row r="87" spans="2:13" s="57" customFormat="1" ht="16.5" customHeight="1" x14ac:dyDescent="0.25"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</row>
    <row r="88" spans="2:13" s="57" customFormat="1" ht="16.5" customHeight="1" x14ac:dyDescent="0.25"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</row>
    <row r="89" spans="2:13" s="57" customFormat="1" ht="16.5" customHeight="1" x14ac:dyDescent="0.25">
      <c r="B89" s="58"/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58"/>
    </row>
    <row r="90" spans="2:13" s="57" customFormat="1" ht="16.5" customHeight="1" x14ac:dyDescent="0.25">
      <c r="B90" s="58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</row>
    <row r="91" spans="2:13" s="57" customFormat="1" ht="16.5" customHeight="1" x14ac:dyDescent="0.25"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</row>
    <row r="92" spans="2:13" s="57" customFormat="1" ht="16.5" customHeight="1" x14ac:dyDescent="0.25">
      <c r="B92" s="58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</row>
    <row r="93" spans="2:13" s="57" customFormat="1" ht="16.5" customHeight="1" x14ac:dyDescent="0.25">
      <c r="B93" s="58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</row>
    <row r="94" spans="2:13" s="57" customFormat="1" ht="16.5" customHeight="1" x14ac:dyDescent="0.25">
      <c r="B94" s="58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</row>
    <row r="95" spans="2:13" s="57" customFormat="1" ht="16.5" customHeight="1" x14ac:dyDescent="0.25"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</row>
    <row r="96" spans="2:13" s="57" customFormat="1" ht="16.5" customHeight="1" x14ac:dyDescent="0.25">
      <c r="B96" s="58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</row>
    <row r="97" spans="2:13" s="57" customFormat="1" ht="16.5" customHeight="1" x14ac:dyDescent="0.25">
      <c r="B97" s="58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</row>
    <row r="98" spans="2:13" s="57" customFormat="1" ht="16.5" customHeight="1" x14ac:dyDescent="0.25">
      <c r="B98" s="58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</row>
    <row r="99" spans="2:13" s="57" customFormat="1" ht="16.5" customHeight="1" x14ac:dyDescent="0.25">
      <c r="B99" s="58"/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58"/>
    </row>
    <row r="100" spans="2:13" s="57" customFormat="1" ht="16.5" customHeight="1" x14ac:dyDescent="0.25">
      <c r="B100" s="58"/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</row>
    <row r="101" spans="2:13" s="57" customFormat="1" ht="16.5" customHeight="1" x14ac:dyDescent="0.25">
      <c r="B101" s="58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</row>
    <row r="102" spans="2:13" s="57" customFormat="1" ht="16.5" customHeight="1" x14ac:dyDescent="0.25">
      <c r="B102" s="58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</row>
    <row r="103" spans="2:13" s="57" customFormat="1" ht="16.5" customHeight="1" x14ac:dyDescent="0.25">
      <c r="B103" s="58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</row>
    <row r="104" spans="2:13" s="57" customFormat="1" ht="16.5" customHeight="1" x14ac:dyDescent="0.25">
      <c r="B104" s="58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58"/>
    </row>
    <row r="105" spans="2:13" s="57" customFormat="1" ht="16.5" customHeight="1" x14ac:dyDescent="0.25">
      <c r="B105" s="58"/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</row>
    <row r="106" spans="2:13" s="57" customFormat="1" ht="16.5" customHeight="1" x14ac:dyDescent="0.25">
      <c r="B106" s="58"/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58"/>
    </row>
    <row r="107" spans="2:13" s="57" customFormat="1" ht="16.5" customHeight="1" x14ac:dyDescent="0.25">
      <c r="B107" s="58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</row>
    <row r="108" spans="2:13" s="57" customFormat="1" ht="16.5" customHeight="1" x14ac:dyDescent="0.25">
      <c r="B108" s="58"/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58"/>
    </row>
    <row r="109" spans="2:13" s="57" customFormat="1" ht="16.5" customHeight="1" x14ac:dyDescent="0.25">
      <c r="B109" s="58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</row>
    <row r="110" spans="2:13" s="57" customFormat="1" ht="16.5" customHeight="1" x14ac:dyDescent="0.25">
      <c r="B110" s="58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</row>
    <row r="111" spans="2:13" s="57" customFormat="1" ht="16.5" customHeight="1" x14ac:dyDescent="0.25">
      <c r="B111" s="58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</row>
    <row r="112" spans="2:13" s="57" customFormat="1" ht="16.5" customHeight="1" x14ac:dyDescent="0.25">
      <c r="B112" s="58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58"/>
    </row>
    <row r="113" spans="2:13" s="57" customFormat="1" ht="16.5" customHeight="1" x14ac:dyDescent="0.25">
      <c r="B113" s="58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58"/>
    </row>
    <row r="114" spans="2:13" s="57" customFormat="1" ht="16.5" customHeight="1" x14ac:dyDescent="0.25">
      <c r="B114" s="58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58"/>
    </row>
    <row r="115" spans="2:13" s="57" customFormat="1" ht="16.5" customHeight="1" x14ac:dyDescent="0.25">
      <c r="B115" s="58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</row>
    <row r="116" spans="2:13" s="57" customFormat="1" ht="16.5" customHeight="1" x14ac:dyDescent="0.25">
      <c r="B116" s="58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58"/>
    </row>
    <row r="117" spans="2:13" s="57" customFormat="1" ht="16.5" customHeight="1" x14ac:dyDescent="0.25">
      <c r="B117" s="58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58"/>
    </row>
    <row r="118" spans="2:13" s="57" customFormat="1" ht="16.5" customHeight="1" x14ac:dyDescent="0.25">
      <c r="B118" s="58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58"/>
    </row>
    <row r="119" spans="2:13" s="57" customFormat="1" ht="16.5" customHeight="1" x14ac:dyDescent="0.25">
      <c r="B119" s="58"/>
      <c r="C119" s="58"/>
      <c r="D119" s="58"/>
      <c r="E119" s="58"/>
      <c r="F119" s="58"/>
      <c r="G119" s="58"/>
      <c r="H119" s="58"/>
      <c r="I119" s="58"/>
      <c r="J119" s="58"/>
      <c r="K119" s="58"/>
      <c r="L119" s="58"/>
      <c r="M119" s="58"/>
    </row>
    <row r="120" spans="2:13" s="57" customFormat="1" ht="16.5" customHeight="1" x14ac:dyDescent="0.25"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</row>
    <row r="121" spans="2:13" s="57" customFormat="1" ht="16.5" customHeight="1" x14ac:dyDescent="0.25">
      <c r="B121" s="58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58"/>
    </row>
    <row r="122" spans="2:13" s="57" customFormat="1" ht="16.5" customHeight="1" x14ac:dyDescent="0.25">
      <c r="B122" s="58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58"/>
    </row>
    <row r="123" spans="2:13" s="57" customFormat="1" ht="16.5" customHeight="1" x14ac:dyDescent="0.25">
      <c r="B123" s="58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</row>
    <row r="124" spans="2:13" s="57" customFormat="1" ht="16.5" customHeight="1" x14ac:dyDescent="0.25">
      <c r="B124" s="58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58"/>
    </row>
    <row r="125" spans="2:13" s="57" customFormat="1" ht="16.5" customHeight="1" x14ac:dyDescent="0.25">
      <c r="B125" s="58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58"/>
    </row>
    <row r="126" spans="2:13" s="57" customFormat="1" ht="16.5" customHeight="1" x14ac:dyDescent="0.25"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</row>
    <row r="127" spans="2:13" s="57" customFormat="1" ht="16.5" customHeight="1" x14ac:dyDescent="0.25">
      <c r="B127" s="58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58"/>
    </row>
    <row r="128" spans="2:13" s="57" customFormat="1" ht="16.5" customHeight="1" x14ac:dyDescent="0.25">
      <c r="B128" s="58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</row>
    <row r="129" spans="2:13" s="57" customFormat="1" ht="16.5" customHeight="1" x14ac:dyDescent="0.25">
      <c r="B129" s="58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</row>
    <row r="130" spans="2:13" s="57" customFormat="1" ht="16.5" customHeight="1" x14ac:dyDescent="0.25"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</row>
    <row r="131" spans="2:13" s="57" customFormat="1" ht="16.5" customHeight="1" x14ac:dyDescent="0.25"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</row>
    <row r="132" spans="2:13" s="57" customFormat="1" ht="16.5" customHeight="1" x14ac:dyDescent="0.25"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</row>
    <row r="133" spans="2:13" s="57" customFormat="1" ht="16.5" customHeight="1" x14ac:dyDescent="0.25">
      <c r="B133" s="58"/>
      <c r="C133" s="58"/>
      <c r="D133" s="58"/>
      <c r="E133" s="58"/>
      <c r="F133" s="58"/>
      <c r="G133" s="58"/>
      <c r="H133" s="58"/>
      <c r="I133" s="58"/>
      <c r="J133" s="58"/>
      <c r="K133" s="58"/>
      <c r="L133" s="58"/>
      <c r="M133" s="58"/>
    </row>
    <row r="134" spans="2:13" s="57" customFormat="1" ht="16.5" customHeight="1" x14ac:dyDescent="0.25">
      <c r="B134" s="58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58"/>
    </row>
    <row r="135" spans="2:13" s="57" customFormat="1" ht="16.5" customHeight="1" x14ac:dyDescent="0.25">
      <c r="B135" s="58"/>
      <c r="C135" s="58"/>
      <c r="D135" s="58"/>
      <c r="E135" s="58"/>
      <c r="F135" s="58"/>
      <c r="G135" s="58"/>
      <c r="H135" s="58"/>
      <c r="I135" s="58"/>
      <c r="J135" s="58"/>
      <c r="K135" s="58"/>
      <c r="L135" s="58"/>
      <c r="M135" s="58"/>
    </row>
    <row r="136" spans="2:13" s="57" customFormat="1" ht="16.5" customHeight="1" x14ac:dyDescent="0.25">
      <c r="B136" s="58"/>
      <c r="C136" s="58"/>
      <c r="D136" s="58"/>
      <c r="E136" s="58"/>
      <c r="F136" s="58"/>
      <c r="G136" s="58"/>
      <c r="H136" s="58"/>
      <c r="I136" s="58"/>
      <c r="J136" s="58"/>
      <c r="K136" s="58"/>
      <c r="L136" s="58"/>
      <c r="M136" s="58"/>
    </row>
    <row r="137" spans="2:13" s="57" customFormat="1" ht="16.5" customHeight="1" x14ac:dyDescent="0.25">
      <c r="B137" s="58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58"/>
    </row>
    <row r="138" spans="2:13" s="57" customFormat="1" ht="16.5" customHeight="1" x14ac:dyDescent="0.25">
      <c r="B138" s="58"/>
      <c r="C138" s="58"/>
      <c r="D138" s="58"/>
      <c r="E138" s="58"/>
      <c r="F138" s="58"/>
      <c r="G138" s="58"/>
      <c r="H138" s="58"/>
      <c r="I138" s="58"/>
      <c r="J138" s="58"/>
      <c r="K138" s="58"/>
      <c r="L138" s="58"/>
      <c r="M138" s="58"/>
    </row>
    <row r="139" spans="2:13" s="57" customFormat="1" ht="16.5" customHeight="1" x14ac:dyDescent="0.25">
      <c r="B139" s="58"/>
      <c r="C139" s="58"/>
      <c r="D139" s="58"/>
      <c r="E139" s="58"/>
      <c r="F139" s="58"/>
      <c r="G139" s="58"/>
      <c r="H139" s="58"/>
      <c r="I139" s="58"/>
      <c r="J139" s="58"/>
      <c r="K139" s="58"/>
      <c r="L139" s="58"/>
      <c r="M139" s="58"/>
    </row>
    <row r="140" spans="2:13" s="57" customFormat="1" ht="16.5" customHeight="1" x14ac:dyDescent="0.25">
      <c r="B140" s="58"/>
      <c r="C140" s="58"/>
      <c r="D140" s="58"/>
      <c r="E140" s="58"/>
      <c r="F140" s="58"/>
      <c r="G140" s="58"/>
      <c r="H140" s="58"/>
      <c r="I140" s="58"/>
      <c r="J140" s="58"/>
      <c r="K140" s="58"/>
      <c r="L140" s="58"/>
      <c r="M140" s="58"/>
    </row>
    <row r="141" spans="2:13" s="57" customFormat="1" ht="16.5" customHeight="1" x14ac:dyDescent="0.25">
      <c r="B141" s="58"/>
      <c r="C141" s="58"/>
      <c r="D141" s="58"/>
      <c r="E141" s="58"/>
      <c r="F141" s="58"/>
      <c r="G141" s="58"/>
      <c r="H141" s="58"/>
      <c r="I141" s="58"/>
      <c r="J141" s="58"/>
      <c r="K141" s="58"/>
      <c r="L141" s="58"/>
      <c r="M141" s="58"/>
    </row>
    <row r="142" spans="2:13" s="57" customFormat="1" ht="16.5" customHeight="1" x14ac:dyDescent="0.25">
      <c r="B142" s="58"/>
      <c r="C142" s="58"/>
      <c r="D142" s="58"/>
      <c r="E142" s="58"/>
      <c r="F142" s="58"/>
      <c r="G142" s="58"/>
      <c r="H142" s="58"/>
      <c r="I142" s="58"/>
      <c r="J142" s="58"/>
      <c r="K142" s="58"/>
      <c r="L142" s="58"/>
      <c r="M142" s="58"/>
    </row>
    <row r="143" spans="2:13" s="57" customFormat="1" ht="16.5" customHeight="1" x14ac:dyDescent="0.25">
      <c r="B143" s="58"/>
      <c r="C143" s="58"/>
      <c r="D143" s="58"/>
      <c r="E143" s="58"/>
      <c r="F143" s="58"/>
      <c r="G143" s="58"/>
      <c r="H143" s="58"/>
      <c r="I143" s="58"/>
      <c r="J143" s="58"/>
      <c r="K143" s="58"/>
      <c r="L143" s="58"/>
      <c r="M143" s="58"/>
    </row>
    <row r="144" spans="2:13" s="57" customFormat="1" ht="16.5" customHeight="1" x14ac:dyDescent="0.25">
      <c r="B144" s="58"/>
      <c r="C144" s="58"/>
      <c r="D144" s="58"/>
      <c r="E144" s="58"/>
      <c r="F144" s="58"/>
      <c r="G144" s="58"/>
      <c r="H144" s="58"/>
      <c r="I144" s="58"/>
      <c r="J144" s="58"/>
      <c r="K144" s="58"/>
      <c r="L144" s="58"/>
      <c r="M144" s="58"/>
    </row>
    <row r="145" spans="2:13" s="57" customFormat="1" ht="16.5" customHeight="1" x14ac:dyDescent="0.25">
      <c r="B145" s="58"/>
      <c r="C145" s="58"/>
      <c r="D145" s="58"/>
      <c r="E145" s="58"/>
      <c r="F145" s="58"/>
      <c r="G145" s="58"/>
      <c r="H145" s="58"/>
      <c r="I145" s="58"/>
      <c r="J145" s="58"/>
      <c r="K145" s="58"/>
      <c r="L145" s="58"/>
      <c r="M145" s="58"/>
    </row>
    <row r="146" spans="2:13" s="57" customFormat="1" ht="16.5" customHeight="1" x14ac:dyDescent="0.25">
      <c r="B146" s="58"/>
      <c r="C146" s="58"/>
      <c r="D146" s="58"/>
      <c r="E146" s="58"/>
      <c r="F146" s="58"/>
      <c r="G146" s="58"/>
      <c r="H146" s="58"/>
      <c r="I146" s="58"/>
      <c r="J146" s="58"/>
      <c r="K146" s="58"/>
      <c r="L146" s="58"/>
      <c r="M146" s="58"/>
    </row>
    <row r="147" spans="2:13" s="57" customFormat="1" ht="16.5" customHeight="1" x14ac:dyDescent="0.25">
      <c r="B147" s="58"/>
      <c r="C147" s="58"/>
      <c r="D147" s="58"/>
      <c r="E147" s="58"/>
      <c r="F147" s="58"/>
      <c r="G147" s="58"/>
      <c r="H147" s="58"/>
      <c r="I147" s="58"/>
      <c r="J147" s="58"/>
      <c r="K147" s="58"/>
      <c r="L147" s="58"/>
      <c r="M147" s="58"/>
    </row>
    <row r="148" spans="2:13" s="57" customFormat="1" ht="16.5" customHeight="1" x14ac:dyDescent="0.25">
      <c r="B148" s="58"/>
      <c r="C148" s="58"/>
      <c r="D148" s="58"/>
      <c r="E148" s="58"/>
      <c r="F148" s="58"/>
      <c r="G148" s="58"/>
      <c r="H148" s="58"/>
      <c r="I148" s="58"/>
      <c r="J148" s="58"/>
      <c r="K148" s="58"/>
      <c r="L148" s="58"/>
      <c r="M148" s="58"/>
    </row>
    <row r="149" spans="2:13" s="57" customFormat="1" ht="16.5" customHeight="1" x14ac:dyDescent="0.25">
      <c r="B149" s="58"/>
      <c r="C149" s="58"/>
      <c r="D149" s="58"/>
      <c r="E149" s="58"/>
      <c r="F149" s="58"/>
      <c r="G149" s="58"/>
      <c r="H149" s="58"/>
      <c r="I149" s="58"/>
      <c r="J149" s="58"/>
      <c r="K149" s="58"/>
      <c r="L149" s="58"/>
      <c r="M149" s="58"/>
    </row>
    <row r="150" spans="2:13" s="57" customFormat="1" ht="16.5" customHeight="1" x14ac:dyDescent="0.25">
      <c r="B150" s="58"/>
      <c r="C150" s="58"/>
      <c r="D150" s="58"/>
      <c r="E150" s="58"/>
      <c r="F150" s="58"/>
      <c r="G150" s="58"/>
      <c r="H150" s="58"/>
      <c r="I150" s="58"/>
      <c r="J150" s="58"/>
      <c r="K150" s="58"/>
      <c r="L150" s="58"/>
      <c r="M150" s="58"/>
    </row>
    <row r="151" spans="2:13" s="57" customFormat="1" ht="16.5" customHeight="1" x14ac:dyDescent="0.25">
      <c r="B151" s="58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58"/>
    </row>
    <row r="152" spans="2:13" s="57" customFormat="1" ht="16.5" customHeight="1" x14ac:dyDescent="0.25">
      <c r="B152" s="58"/>
      <c r="C152" s="58"/>
      <c r="D152" s="58"/>
      <c r="E152" s="58"/>
      <c r="F152" s="58"/>
      <c r="G152" s="58"/>
      <c r="H152" s="58"/>
      <c r="I152" s="58"/>
      <c r="J152" s="58"/>
      <c r="K152" s="58"/>
      <c r="L152" s="58"/>
      <c r="M152" s="58"/>
    </row>
    <row r="153" spans="2:13" s="57" customFormat="1" ht="16.5" customHeight="1" x14ac:dyDescent="0.25">
      <c r="B153" s="58"/>
      <c r="C153" s="58"/>
      <c r="D153" s="58"/>
      <c r="E153" s="58"/>
      <c r="F153" s="58"/>
      <c r="G153" s="58"/>
      <c r="H153" s="58"/>
      <c r="I153" s="58"/>
      <c r="J153" s="58"/>
      <c r="K153" s="58"/>
      <c r="L153" s="58"/>
      <c r="M153" s="58"/>
    </row>
    <row r="154" spans="2:13" s="57" customFormat="1" ht="16.5" customHeight="1" x14ac:dyDescent="0.25">
      <c r="B154" s="58"/>
      <c r="C154" s="58"/>
      <c r="D154" s="58"/>
      <c r="E154" s="58"/>
      <c r="F154" s="58"/>
      <c r="G154" s="58"/>
      <c r="H154" s="58"/>
      <c r="I154" s="58"/>
      <c r="J154" s="58"/>
      <c r="K154" s="58"/>
      <c r="L154" s="58"/>
      <c r="M154" s="58"/>
    </row>
    <row r="155" spans="2:13" s="57" customFormat="1" ht="16.5" customHeight="1" x14ac:dyDescent="0.25">
      <c r="B155" s="58"/>
      <c r="C155" s="58"/>
      <c r="D155" s="58"/>
      <c r="E155" s="58"/>
      <c r="F155" s="58"/>
      <c r="G155" s="58"/>
      <c r="H155" s="58"/>
      <c r="I155" s="58"/>
      <c r="J155" s="58"/>
      <c r="K155" s="58"/>
      <c r="L155" s="58"/>
      <c r="M155" s="58"/>
    </row>
    <row r="156" spans="2:13" s="57" customFormat="1" ht="16.5" customHeight="1" x14ac:dyDescent="0.25">
      <c r="B156" s="58"/>
      <c r="C156" s="58"/>
      <c r="D156" s="58"/>
      <c r="E156" s="58"/>
      <c r="F156" s="58"/>
      <c r="G156" s="58"/>
      <c r="H156" s="58"/>
      <c r="I156" s="58"/>
      <c r="J156" s="58"/>
      <c r="K156" s="58"/>
      <c r="L156" s="58"/>
      <c r="M156" s="58"/>
    </row>
    <row r="157" spans="2:13" s="57" customFormat="1" ht="16.5" customHeight="1" x14ac:dyDescent="0.25">
      <c r="B157" s="58"/>
      <c r="C157" s="58"/>
      <c r="D157" s="58"/>
      <c r="E157" s="58"/>
      <c r="F157" s="58"/>
      <c r="G157" s="58"/>
      <c r="H157" s="58"/>
      <c r="I157" s="58"/>
      <c r="J157" s="58"/>
      <c r="K157" s="58"/>
      <c r="L157" s="58"/>
      <c r="M157" s="58"/>
    </row>
    <row r="158" spans="2:13" s="57" customFormat="1" ht="16.5" customHeight="1" x14ac:dyDescent="0.25">
      <c r="B158" s="58"/>
      <c r="C158" s="58"/>
      <c r="D158" s="58"/>
      <c r="E158" s="58"/>
      <c r="F158" s="58"/>
      <c r="G158" s="58"/>
      <c r="H158" s="58"/>
      <c r="I158" s="58"/>
      <c r="J158" s="58"/>
      <c r="K158" s="58"/>
      <c r="L158" s="58"/>
      <c r="M158" s="58"/>
    </row>
    <row r="159" spans="2:13" s="57" customFormat="1" ht="16.5" customHeight="1" x14ac:dyDescent="0.25">
      <c r="B159" s="58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58"/>
    </row>
    <row r="160" spans="2:13" s="57" customFormat="1" ht="16.5" customHeight="1" x14ac:dyDescent="0.25">
      <c r="B160" s="58"/>
      <c r="C160" s="58"/>
      <c r="D160" s="58"/>
      <c r="E160" s="58"/>
      <c r="F160" s="58"/>
      <c r="G160" s="58"/>
      <c r="H160" s="58"/>
      <c r="I160" s="58"/>
      <c r="J160" s="58"/>
      <c r="K160" s="58"/>
      <c r="L160" s="58"/>
      <c r="M160" s="58"/>
    </row>
    <row r="161" spans="2:13" s="57" customFormat="1" ht="16.5" customHeight="1" x14ac:dyDescent="0.25"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8"/>
    </row>
    <row r="162" spans="2:13" s="57" customFormat="1" ht="16.5" customHeight="1" x14ac:dyDescent="0.25">
      <c r="B162" s="58"/>
      <c r="C162" s="58"/>
      <c r="D162" s="58"/>
      <c r="E162" s="58"/>
      <c r="F162" s="58"/>
      <c r="G162" s="58"/>
      <c r="H162" s="58"/>
      <c r="I162" s="58"/>
      <c r="J162" s="58"/>
      <c r="K162" s="58"/>
      <c r="L162" s="58"/>
      <c r="M162" s="58"/>
    </row>
    <row r="163" spans="2:13" s="57" customFormat="1" ht="16.5" customHeight="1" x14ac:dyDescent="0.25">
      <c r="B163" s="58"/>
      <c r="C163" s="58"/>
      <c r="D163" s="58"/>
      <c r="E163" s="58"/>
      <c r="F163" s="58"/>
      <c r="G163" s="58"/>
      <c r="H163" s="58"/>
      <c r="I163" s="58"/>
      <c r="J163" s="58"/>
      <c r="K163" s="58"/>
      <c r="L163" s="58"/>
      <c r="M163" s="58"/>
    </row>
    <row r="164" spans="2:13" s="57" customFormat="1" ht="16.5" customHeight="1" x14ac:dyDescent="0.25"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</row>
    <row r="165" spans="2:13" s="57" customFormat="1" ht="16.5" customHeight="1" x14ac:dyDescent="0.25">
      <c r="B165" s="58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58"/>
    </row>
    <row r="166" spans="2:13" s="57" customFormat="1" ht="16.5" customHeight="1" x14ac:dyDescent="0.25">
      <c r="B166" s="58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58"/>
    </row>
    <row r="167" spans="2:13" s="57" customFormat="1" ht="16.5" customHeight="1" x14ac:dyDescent="0.25">
      <c r="B167" s="58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58"/>
    </row>
    <row r="168" spans="2:13" s="57" customFormat="1" ht="16.5" customHeight="1" x14ac:dyDescent="0.25">
      <c r="B168" s="58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58"/>
    </row>
    <row r="169" spans="2:13" s="57" customFormat="1" ht="16.5" customHeight="1" x14ac:dyDescent="0.25">
      <c r="B169" s="58"/>
      <c r="C169" s="58"/>
      <c r="D169" s="58"/>
      <c r="E169" s="58"/>
      <c r="F169" s="58"/>
      <c r="G169" s="58"/>
      <c r="H169" s="58"/>
      <c r="I169" s="58"/>
      <c r="J169" s="58"/>
      <c r="K169" s="58"/>
      <c r="L169" s="58"/>
      <c r="M169" s="58"/>
    </row>
    <row r="170" spans="2:13" s="57" customFormat="1" ht="16.5" customHeight="1" x14ac:dyDescent="0.25">
      <c r="B170" s="58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58"/>
    </row>
    <row r="171" spans="2:13" s="57" customFormat="1" ht="16.5" customHeight="1" x14ac:dyDescent="0.25">
      <c r="B171" s="58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58"/>
    </row>
    <row r="172" spans="2:13" s="57" customFormat="1" ht="16.5" customHeight="1" x14ac:dyDescent="0.25">
      <c r="B172" s="58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58"/>
    </row>
    <row r="173" spans="2:13" s="57" customFormat="1" ht="16.5" customHeight="1" x14ac:dyDescent="0.25">
      <c r="B173" s="58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58"/>
    </row>
    <row r="174" spans="2:13" s="57" customFormat="1" ht="16.5" customHeight="1" x14ac:dyDescent="0.25">
      <c r="B174" s="58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58"/>
    </row>
    <row r="175" spans="2:13" s="57" customFormat="1" ht="16.5" customHeight="1" x14ac:dyDescent="0.25">
      <c r="B175" s="58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58"/>
    </row>
    <row r="176" spans="2:13" s="57" customFormat="1" ht="16.5" customHeight="1" x14ac:dyDescent="0.25">
      <c r="B176" s="58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58"/>
    </row>
    <row r="177" spans="2:13" s="57" customFormat="1" ht="16.5" customHeight="1" x14ac:dyDescent="0.25">
      <c r="B177" s="58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58"/>
    </row>
    <row r="178" spans="2:13" s="57" customFormat="1" ht="16.5" customHeight="1" x14ac:dyDescent="0.25">
      <c r="B178" s="58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58"/>
    </row>
    <row r="179" spans="2:13" s="57" customFormat="1" ht="16.5" customHeight="1" x14ac:dyDescent="0.25"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</row>
    <row r="180" spans="2:13" s="57" customFormat="1" ht="16.5" customHeight="1" x14ac:dyDescent="0.25">
      <c r="B180" s="58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58"/>
    </row>
    <row r="181" spans="2:13" s="57" customFormat="1" ht="16.5" customHeight="1" x14ac:dyDescent="0.25">
      <c r="B181" s="58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58"/>
    </row>
    <row r="182" spans="2:13" s="57" customFormat="1" ht="16.5" customHeight="1" x14ac:dyDescent="0.25">
      <c r="B182" s="58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</row>
    <row r="183" spans="2:13" s="57" customFormat="1" ht="16.5" customHeight="1" x14ac:dyDescent="0.25">
      <c r="B183" s="58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58"/>
    </row>
    <row r="184" spans="2:13" s="57" customFormat="1" ht="16.5" customHeight="1" x14ac:dyDescent="0.25">
      <c r="B184" s="58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58"/>
    </row>
    <row r="185" spans="2:13" s="57" customFormat="1" ht="16.5" customHeight="1" x14ac:dyDescent="0.25">
      <c r="B185" s="58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58"/>
    </row>
    <row r="186" spans="2:13" s="57" customFormat="1" ht="16.5" customHeight="1" x14ac:dyDescent="0.25">
      <c r="B186" s="58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58"/>
    </row>
    <row r="187" spans="2:13" s="57" customFormat="1" ht="16.5" customHeight="1" x14ac:dyDescent="0.25"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</row>
    <row r="188" spans="2:13" s="57" customFormat="1" ht="16.5" customHeight="1" x14ac:dyDescent="0.25">
      <c r="B188" s="58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</row>
    <row r="189" spans="2:13" s="57" customFormat="1" ht="16.5" customHeight="1" x14ac:dyDescent="0.25">
      <c r="B189" s="58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58"/>
    </row>
    <row r="190" spans="2:13" s="57" customFormat="1" ht="16.5" customHeight="1" x14ac:dyDescent="0.25">
      <c r="B190" s="58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58"/>
    </row>
    <row r="191" spans="2:13" s="57" customFormat="1" ht="16.5" customHeight="1" x14ac:dyDescent="0.25"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</row>
    <row r="192" spans="2:13" s="57" customFormat="1" ht="16.5" customHeight="1" x14ac:dyDescent="0.25">
      <c r="B192" s="58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58"/>
    </row>
    <row r="193" spans="2:13" s="57" customFormat="1" ht="16.5" customHeight="1" x14ac:dyDescent="0.25">
      <c r="B193" s="58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58"/>
    </row>
    <row r="194" spans="2:13" s="57" customFormat="1" ht="16.5" customHeight="1" x14ac:dyDescent="0.25">
      <c r="B194" s="58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58"/>
    </row>
    <row r="195" spans="2:13" s="57" customFormat="1" ht="16.5" customHeight="1" x14ac:dyDescent="0.25">
      <c r="B195" s="58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58"/>
    </row>
    <row r="196" spans="2:13" s="57" customFormat="1" ht="16.5" customHeight="1" x14ac:dyDescent="0.25"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</row>
    <row r="197" spans="2:13" s="57" customFormat="1" ht="16.5" customHeight="1" x14ac:dyDescent="0.25">
      <c r="B197" s="58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58"/>
    </row>
    <row r="198" spans="2:13" s="57" customFormat="1" ht="16.5" customHeight="1" x14ac:dyDescent="0.25">
      <c r="B198" s="58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58"/>
    </row>
    <row r="199" spans="2:13" s="57" customFormat="1" ht="16.5" customHeight="1" x14ac:dyDescent="0.25">
      <c r="B199" s="58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</row>
    <row r="200" spans="2:13" s="57" customFormat="1" ht="16.5" customHeight="1" x14ac:dyDescent="0.25">
      <c r="B200" s="58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</row>
    <row r="201" spans="2:13" s="57" customFormat="1" ht="16.5" customHeight="1" x14ac:dyDescent="0.25">
      <c r="B201" s="58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58"/>
    </row>
    <row r="202" spans="2:13" s="57" customFormat="1" ht="16.5" customHeight="1" x14ac:dyDescent="0.25">
      <c r="B202" s="58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58"/>
    </row>
    <row r="203" spans="2:13" s="57" customFormat="1" ht="16.5" customHeight="1" x14ac:dyDescent="0.25">
      <c r="B203" s="58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58"/>
    </row>
    <row r="204" spans="2:13" s="57" customFormat="1" ht="16.5" customHeight="1" x14ac:dyDescent="0.25">
      <c r="B204" s="58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58"/>
    </row>
    <row r="205" spans="2:13" s="57" customFormat="1" ht="16.5" customHeight="1" x14ac:dyDescent="0.25"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</row>
    <row r="206" spans="2:13" s="57" customFormat="1" ht="16.5" customHeight="1" x14ac:dyDescent="0.25">
      <c r="B206" s="58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58"/>
    </row>
    <row r="207" spans="2:13" s="57" customFormat="1" ht="16.5" customHeight="1" x14ac:dyDescent="0.25">
      <c r="B207" s="58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58"/>
    </row>
    <row r="208" spans="2:13" s="57" customFormat="1" ht="16.5" customHeight="1" x14ac:dyDescent="0.25">
      <c r="B208" s="58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58"/>
    </row>
    <row r="209" spans="2:13" s="57" customFormat="1" ht="16.5" customHeight="1" x14ac:dyDescent="0.25">
      <c r="B209" s="58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58"/>
    </row>
    <row r="210" spans="2:13" s="57" customFormat="1" ht="16.5" customHeight="1" x14ac:dyDescent="0.25">
      <c r="B210" s="58"/>
      <c r="C210" s="58"/>
      <c r="D210" s="58"/>
      <c r="E210" s="58"/>
      <c r="F210" s="58"/>
      <c r="G210" s="58"/>
      <c r="H210" s="58"/>
      <c r="I210" s="58"/>
      <c r="J210" s="58"/>
      <c r="K210" s="58"/>
      <c r="L210" s="58"/>
      <c r="M210" s="58"/>
    </row>
    <row r="211" spans="2:13" s="57" customFormat="1" ht="16.5" customHeight="1" x14ac:dyDescent="0.25">
      <c r="B211" s="58"/>
      <c r="C211" s="58"/>
      <c r="D211" s="58"/>
      <c r="E211" s="58"/>
      <c r="F211" s="58"/>
      <c r="G211" s="58"/>
      <c r="H211" s="58"/>
      <c r="I211" s="58"/>
      <c r="J211" s="58"/>
      <c r="K211" s="58"/>
      <c r="L211" s="58"/>
      <c r="M211" s="58"/>
    </row>
    <row r="212" spans="2:13" s="57" customFormat="1" ht="16.5" customHeight="1" x14ac:dyDescent="0.25">
      <c r="B212" s="58"/>
      <c r="C212" s="58"/>
      <c r="D212" s="58"/>
      <c r="E212" s="58"/>
      <c r="F212" s="58"/>
      <c r="G212" s="58"/>
      <c r="H212" s="58"/>
      <c r="I212" s="58"/>
      <c r="J212" s="58"/>
      <c r="K212" s="58"/>
      <c r="L212" s="58"/>
      <c r="M212" s="58"/>
    </row>
    <row r="213" spans="2:13" s="57" customFormat="1" ht="16.5" customHeight="1" x14ac:dyDescent="0.25">
      <c r="B213" s="58"/>
      <c r="C213" s="58"/>
      <c r="D213" s="58"/>
      <c r="E213" s="58"/>
      <c r="F213" s="58"/>
      <c r="G213" s="58"/>
      <c r="H213" s="58"/>
      <c r="I213" s="58"/>
      <c r="J213" s="58"/>
      <c r="K213" s="58"/>
      <c r="L213" s="58"/>
      <c r="M213" s="58"/>
    </row>
    <row r="214" spans="2:13" s="57" customFormat="1" ht="16.5" customHeight="1" x14ac:dyDescent="0.25">
      <c r="B214" s="58"/>
      <c r="C214" s="58"/>
      <c r="D214" s="58"/>
      <c r="E214" s="58"/>
      <c r="F214" s="58"/>
      <c r="G214" s="58"/>
      <c r="H214" s="58"/>
      <c r="I214" s="58"/>
      <c r="J214" s="58"/>
      <c r="K214" s="58"/>
      <c r="L214" s="58"/>
      <c r="M214" s="58"/>
    </row>
    <row r="215" spans="2:13" s="57" customFormat="1" ht="16.5" customHeight="1" x14ac:dyDescent="0.25">
      <c r="B215" s="58"/>
      <c r="C215" s="58"/>
      <c r="D215" s="58"/>
      <c r="E215" s="58"/>
      <c r="F215" s="58"/>
      <c r="G215" s="58"/>
      <c r="H215" s="58"/>
      <c r="I215" s="58"/>
      <c r="J215" s="58"/>
      <c r="K215" s="58"/>
      <c r="L215" s="58"/>
      <c r="M215" s="58"/>
    </row>
    <row r="216" spans="2:13" s="57" customFormat="1" ht="16.5" customHeight="1" x14ac:dyDescent="0.25">
      <c r="B216" s="58"/>
      <c r="C216" s="58"/>
      <c r="D216" s="58"/>
      <c r="E216" s="58"/>
      <c r="F216" s="58"/>
      <c r="G216" s="58"/>
      <c r="H216" s="58"/>
      <c r="I216" s="58"/>
      <c r="J216" s="58"/>
      <c r="K216" s="58"/>
      <c r="L216" s="58"/>
      <c r="M216" s="58"/>
    </row>
    <row r="217" spans="2:13" s="57" customFormat="1" ht="16.5" customHeight="1" x14ac:dyDescent="0.25">
      <c r="B217" s="58"/>
      <c r="C217" s="58"/>
      <c r="D217" s="58"/>
      <c r="E217" s="58"/>
      <c r="F217" s="58"/>
      <c r="G217" s="58"/>
      <c r="H217" s="58"/>
      <c r="I217" s="58"/>
      <c r="J217" s="58"/>
      <c r="K217" s="58"/>
      <c r="L217" s="58"/>
      <c r="M217" s="58"/>
    </row>
    <row r="218" spans="2:13" s="57" customFormat="1" ht="16.5" customHeight="1" x14ac:dyDescent="0.25">
      <c r="B218" s="58"/>
      <c r="C218" s="58"/>
      <c r="D218" s="58"/>
      <c r="E218" s="58"/>
      <c r="F218" s="58"/>
      <c r="G218" s="58"/>
      <c r="H218" s="58"/>
      <c r="I218" s="58"/>
      <c r="J218" s="58"/>
      <c r="K218" s="58"/>
      <c r="L218" s="58"/>
      <c r="M218" s="58"/>
    </row>
    <row r="219" spans="2:13" s="57" customFormat="1" ht="16.5" customHeight="1" x14ac:dyDescent="0.25">
      <c r="B219" s="58"/>
      <c r="C219" s="58"/>
      <c r="D219" s="58"/>
      <c r="E219" s="58"/>
      <c r="F219" s="58"/>
      <c r="G219" s="58"/>
      <c r="H219" s="58"/>
      <c r="I219" s="58"/>
      <c r="J219" s="58"/>
      <c r="K219" s="58"/>
      <c r="L219" s="58"/>
      <c r="M219" s="58"/>
    </row>
    <row r="220" spans="2:13" s="57" customFormat="1" ht="16.5" customHeight="1" x14ac:dyDescent="0.25">
      <c r="B220" s="58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58"/>
    </row>
    <row r="221" spans="2:13" s="57" customFormat="1" ht="16.5" customHeight="1" x14ac:dyDescent="0.25">
      <c r="B221" s="58"/>
      <c r="C221" s="58"/>
      <c r="D221" s="58"/>
      <c r="E221" s="58"/>
      <c r="F221" s="58"/>
      <c r="G221" s="58"/>
      <c r="H221" s="58"/>
      <c r="I221" s="58"/>
      <c r="J221" s="58"/>
      <c r="K221" s="58"/>
      <c r="L221" s="58"/>
      <c r="M221" s="58"/>
    </row>
    <row r="222" spans="2:13" s="57" customFormat="1" ht="16.5" customHeight="1" x14ac:dyDescent="0.25">
      <c r="B222" s="58"/>
      <c r="C222" s="58"/>
      <c r="D222" s="58"/>
      <c r="E222" s="58"/>
      <c r="F222" s="58"/>
      <c r="G222" s="58"/>
      <c r="H222" s="58"/>
      <c r="I222" s="58"/>
      <c r="J222" s="58"/>
      <c r="K222" s="58"/>
      <c r="L222" s="58"/>
      <c r="M222" s="58"/>
    </row>
    <row r="223" spans="2:13" s="57" customFormat="1" ht="16.5" customHeight="1" x14ac:dyDescent="0.25">
      <c r="B223" s="58"/>
      <c r="C223" s="58"/>
      <c r="D223" s="58"/>
      <c r="E223" s="58"/>
      <c r="F223" s="58"/>
      <c r="G223" s="58"/>
      <c r="H223" s="58"/>
      <c r="I223" s="58"/>
      <c r="J223" s="58"/>
      <c r="K223" s="58"/>
      <c r="L223" s="58"/>
      <c r="M223" s="58"/>
    </row>
    <row r="224" spans="2:13" s="57" customFormat="1" ht="16.5" customHeight="1" x14ac:dyDescent="0.25">
      <c r="B224" s="58"/>
      <c r="C224" s="58"/>
      <c r="D224" s="58"/>
      <c r="E224" s="58"/>
      <c r="F224" s="58"/>
      <c r="G224" s="58"/>
      <c r="H224" s="58"/>
      <c r="I224" s="58"/>
      <c r="J224" s="58"/>
      <c r="K224" s="58"/>
      <c r="L224" s="58"/>
      <c r="M224" s="58"/>
    </row>
    <row r="225" spans="2:13" s="57" customFormat="1" ht="16.5" customHeight="1" x14ac:dyDescent="0.25">
      <c r="B225" s="58"/>
      <c r="C225" s="58"/>
      <c r="D225" s="58"/>
      <c r="E225" s="58"/>
      <c r="F225" s="58"/>
      <c r="G225" s="58"/>
      <c r="H225" s="58"/>
      <c r="I225" s="58"/>
      <c r="J225" s="58"/>
      <c r="K225" s="58"/>
      <c r="L225" s="58"/>
      <c r="M225" s="58"/>
    </row>
    <row r="226" spans="2:13" s="57" customFormat="1" ht="16.5" customHeight="1" x14ac:dyDescent="0.25">
      <c r="B226" s="58"/>
      <c r="C226" s="58"/>
      <c r="D226" s="58"/>
      <c r="E226" s="58"/>
      <c r="F226" s="58"/>
      <c r="G226" s="58"/>
      <c r="H226" s="58"/>
      <c r="I226" s="58"/>
      <c r="J226" s="58"/>
      <c r="K226" s="58"/>
      <c r="L226" s="58"/>
      <c r="M226" s="58"/>
    </row>
    <row r="227" spans="2:13" s="57" customFormat="1" ht="16.5" customHeight="1" x14ac:dyDescent="0.25">
      <c r="B227" s="58"/>
      <c r="C227" s="58"/>
      <c r="D227" s="58"/>
      <c r="E227" s="58"/>
      <c r="F227" s="58"/>
      <c r="G227" s="58"/>
      <c r="H227" s="58"/>
      <c r="I227" s="58"/>
      <c r="J227" s="58"/>
      <c r="K227" s="58"/>
      <c r="L227" s="58"/>
      <c r="M227" s="58"/>
    </row>
    <row r="228" spans="2:13" s="57" customFormat="1" ht="16.5" customHeight="1" x14ac:dyDescent="0.25">
      <c r="B228" s="58"/>
      <c r="C228" s="58"/>
      <c r="D228" s="58"/>
      <c r="E228" s="58"/>
      <c r="F228" s="58"/>
      <c r="G228" s="58"/>
      <c r="H228" s="58"/>
      <c r="I228" s="58"/>
      <c r="J228" s="58"/>
      <c r="K228" s="58"/>
      <c r="L228" s="58"/>
      <c r="M228" s="58"/>
    </row>
    <row r="229" spans="2:13" s="57" customFormat="1" ht="16.5" customHeight="1" x14ac:dyDescent="0.25">
      <c r="B229" s="58"/>
      <c r="C229" s="58"/>
      <c r="D229" s="58"/>
      <c r="E229" s="58"/>
      <c r="F229" s="58"/>
      <c r="G229" s="58"/>
      <c r="H229" s="58"/>
      <c r="I229" s="58"/>
      <c r="J229" s="58"/>
      <c r="K229" s="58"/>
      <c r="L229" s="58"/>
      <c r="M229" s="58"/>
    </row>
    <row r="230" spans="2:13" s="57" customFormat="1" ht="16.5" customHeight="1" x14ac:dyDescent="0.25">
      <c r="B230" s="58"/>
      <c r="C230" s="58"/>
      <c r="D230" s="58"/>
      <c r="E230" s="58"/>
      <c r="F230" s="58"/>
      <c r="G230" s="58"/>
      <c r="H230" s="58"/>
      <c r="I230" s="58"/>
      <c r="J230" s="58"/>
      <c r="K230" s="58"/>
      <c r="L230" s="58"/>
      <c r="M230" s="58"/>
    </row>
  </sheetData>
  <mergeCells count="3">
    <mergeCell ref="B5:B6"/>
    <mergeCell ref="H5:J5"/>
    <mergeCell ref="C5:G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2020-02-19T23:53:53Z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