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F30" i="81"/>
  <c r="G31" i="81"/>
  <c r="F33" i="81"/>
  <c r="F35" i="81"/>
  <c r="H35" i="81" s="1"/>
  <c r="G36" i="81"/>
  <c r="G30" i="81"/>
  <c r="F32" i="81"/>
  <c r="G33" i="81"/>
  <c r="H33" i="81" s="1"/>
  <c r="G35" i="81"/>
  <c r="H36" i="81"/>
  <c r="H30" i="81"/>
  <c r="G32" i="81"/>
  <c r="H32" i="81" s="1"/>
  <c r="F34" i="81"/>
  <c r="F31" i="81"/>
  <c r="G34" i="81"/>
  <c r="F36" i="81"/>
  <c r="F37" i="81"/>
  <c r="G37" i="81"/>
  <c r="H37" i="81" s="1"/>
  <c r="G7" i="81"/>
  <c r="C15" i="73" s="1"/>
  <c r="H34" i="81" l="1"/>
  <c r="H31" i="81"/>
  <c r="K34" i="81"/>
  <c r="K37" i="81" s="1"/>
  <c r="G13" i="81" s="1"/>
  <c r="C21" i="73" s="1"/>
  <c r="K30" i="81"/>
  <c r="G10" i="81" l="1"/>
  <c r="C18" i="73" s="1"/>
  <c r="G6" i="81"/>
  <c r="C14" i="73" s="1"/>
  <c r="K32" i="81"/>
  <c r="G8" i="81" l="1"/>
  <c r="C16" i="73" s="1"/>
  <c r="K33" i="81"/>
  <c r="G9" i="81" s="1"/>
  <c r="C17" i="73" s="1"/>
  <c r="K35" i="81"/>
  <c r="G11" i="81" s="1"/>
  <c r="C19" i="73" s="1"/>
  <c r="K42" i="81"/>
  <c r="K43" i="81" s="1"/>
  <c r="K46" i="81" l="1"/>
  <c r="K44" i="81"/>
  <c r="G18" i="81" l="1"/>
  <c r="C25" i="73" s="1"/>
  <c r="K45" i="81"/>
  <c r="G19" i="81" s="1"/>
  <c r="C26" i="73" s="1"/>
  <c r="K48" i="81"/>
  <c r="G22" i="81" s="1"/>
  <c r="C29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<sst xmlns="http://schemas.openxmlformats.org/spreadsheetml/2006/main" count="172" uniqueCount="111">
  <si>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</si>
  <si>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</si>
  <si>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</si>
  <si>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</si>
  <si>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</si>
  <si>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</si>
  <si>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</si>
  <si>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</si>
  <si>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</si>
  <si>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</si>
  <si>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</si>
  <si>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</si>
  <si>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</si>
  <si>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</si>
  <si>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</si>
  <si>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</si>
  <si>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</si>
  <si>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</si>
  <si>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</si>
  <si>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</si>
  <si>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</si>
  <si>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</si>
  <si>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</si>
  <si>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</si>
  <si>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</si>
  <si>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</si>
  <si>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</si>
  <si>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</si>
  <si>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</si>
  <si>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</si>
  <si>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</si>
  <si>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</si>
  <si>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</si>
  <si>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</si>
  <si>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</si>
  <si>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</si>
  <si>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</si>
  <si>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</si>
  <si>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</si>
  <si>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</si>
  <si>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</si>
  <si>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</si>
  <si>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</si>
  <si>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</si>
  <si>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</si>
  <si>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</si>
  <si>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</si>
  <si>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</si>
  <si>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</si>
  <si>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</si>
  <si>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</si>
  <si>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</si>
  <si>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</si>
  <si>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</si>
  <si>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</si>
  <si>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</si>
  <si>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</si>
  <si>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</si>
  <si>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</si>
  <si>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</si>
  <si>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</si>
  <si>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</si>
  <si>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</si>
  <si>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</si>
  <si>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</si>
  <si>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</si>
  <si>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</si>
  <si>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</si>
  <si>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</si>
  <si>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</si>
  <si>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</si>
  <si>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</si>
  <si>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</si>
  <si>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</si>
  <si>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</si>
  <si>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</si>
  <si>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</si>
  <si>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</si>
  <si>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</si>
  <si>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</si>
  <si>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</si>
  <si>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</si>
  <si>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</si>
  <si>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</si>
  <si>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</si>
  <si>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</si>
  <si>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</si>
  <si>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</si>
  <si>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</si>
  <si>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</si>
  <si>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</si>
  <si>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</si>
  <si>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</si>
  <si>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</si>
  <si>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</si>
  <si>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</si>
  <si>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</si>
  <si>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</si>
  <si>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</si>
  <si>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</si>
  <si>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</si>
  <si>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</si>
  <si>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</si>
  <si>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</si>
  <si>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Cane Branch, Francis Marion NF</t>
  </si>
  <si>
    <t>33.183908, -79.526605</t>
  </si>
  <si>
    <t>UT Cane Branch</t>
  </si>
  <si>
    <t>sand</t>
  </si>
  <si>
    <t>&gt;67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</si>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</sst>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18.990000000000002</c:v>
                </c:pt>
                <c:pt idx="2">
                  <c:v>21.200000000000003</c:v>
                </c:pt>
                <c:pt idx="3">
                  <c:v>22.229999999999997</c:v>
                </c:pt>
                <c:pt idx="4">
                  <c:v>25.380000000000003</c:v>
                </c:pt>
                <c:pt idx="5">
                  <c:v>27.549999999999997</c:v>
                </c:pt>
                <c:pt idx="6">
                  <c:v>27.94</c:v>
                </c:pt>
                <c:pt idx="7">
                  <c:v>27.979999999999997</c:v>
                </c:pt>
                <c:pt idx="8">
                  <c:v>34.53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99.56</c:v>
                </c:pt>
                <c:pt idx="1">
                  <c:v>99.55</c:v>
                </c:pt>
                <c:pt idx="2">
                  <c:v>99.49</c:v>
                </c:pt>
                <c:pt idx="3">
                  <c:v>98.52</c:v>
                </c:pt>
                <c:pt idx="4">
                  <c:v>98.29</c:v>
                </c:pt>
                <c:pt idx="5">
                  <c:v>98.48</c:v>
                </c:pt>
                <c:pt idx="6">
                  <c:v>99.49</c:v>
                </c:pt>
                <c:pt idx="7">
                  <c:v>99.6</c:v>
                </c:pt>
                <c:pt idx="8">
                  <c:v>99.53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7879080"/>
        <c:axId val="329493248"/>
      </c:scatterChart>
      <c:valAx>
        <c:axId val="32787908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29493248"/>
        <c:crosses val="autoZero"/>
        <c:crossBetween val="midCat"/>
      </c:valAx>
      <c:valAx>
        <c:axId val="32949324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2787908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9496384"/>
        <c:axId val="32949364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2949638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29493640"/>
        <c:crosses val="autoZero"/>
        <c:crossBetween val="midCat"/>
        <c:minorUnit val="25"/>
      </c:valAx>
      <c:valAx>
        <c:axId val="32949364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2949638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6" sqref="B6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43859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0.56999999999999995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6.6666666666666664E-4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1.17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45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6.5120999999999549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6.7399999999999984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0.96618694362017155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6.9758756775848489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1.1999999999999886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1.2419956695996648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1.2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1.0000000000000095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&gt;67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3.4492474805779474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0.52966746219775052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3.1237509305102499E-2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1.6545492279012256E-2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2.5377531238018496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7.6650175502733955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1" sqref="G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6.5120999999999549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6.7399999999999984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0.96618694362017155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6.9758756775848489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1.1999999999999886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1.2419956695996648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1.2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1.0000000000000095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&gt;67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3.4492474805779474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0.52966746219775052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3.1237509305102499E-2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1.6545492279012256E-2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2.5377531238018496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7.6650175502733955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99.56</v>
      </c>
      <c r="F29" s="31"/>
      <c r="G29" s="32"/>
      <c r="H29" s="31"/>
      <c r="J29" s="33" t="s">
        <v>15</v>
      </c>
      <c r="K29" s="34">
        <f>LOOKUP("LBKF",B29:E51)</f>
        <v>99.49</v>
      </c>
      <c r="L29" s="35"/>
    </row>
    <row r="30" spans="2:12" ht="16.5" customHeight="1" x14ac:dyDescent="0.25">
      <c r="B30" s="119"/>
      <c r="C30" s="120">
        <v>18.990000000000002</v>
      </c>
      <c r="D30" s="121"/>
      <c r="E30" s="30">
        <v>99.55</v>
      </c>
      <c r="F30" s="31">
        <f t="shared" ref="F30:F36" si="2">IF(E30&gt;0,IF(E30&lt;K$29,K$29-E30,0),0)</f>
        <v>0</v>
      </c>
      <c r="G30" s="32">
        <f t="shared" ref="G30:G36" si="3">IF(E30&gt;0,IF(E30&lt;=K$29,C30-C29,0),0)</f>
        <v>0</v>
      </c>
      <c r="H30" s="31">
        <f t="shared" ref="H30:H36" si="4">IF(E30&lt;=K$29,G30*(F29+F30)/2,0)</f>
        <v>0</v>
      </c>
      <c r="J30" s="37" t="s">
        <v>71</v>
      </c>
      <c r="K30" s="11">
        <f>SUM(H29:H51)</f>
        <v>6.5120999999999549</v>
      </c>
      <c r="L30" s="35"/>
    </row>
    <row r="31" spans="2:12" ht="16.5" customHeight="1" x14ac:dyDescent="0.25">
      <c r="B31" s="119" t="s">
        <v>2</v>
      </c>
      <c r="C31" s="120">
        <v>21.200000000000003</v>
      </c>
      <c r="D31" s="121"/>
      <c r="E31" s="30">
        <v>99.49</v>
      </c>
      <c r="F31" s="31">
        <f t="shared" si="2"/>
        <v>0</v>
      </c>
      <c r="G31" s="32">
        <f t="shared" si="3"/>
        <v>2.2100000000000009</v>
      </c>
      <c r="H31" s="31">
        <f t="shared" si="4"/>
        <v>0</v>
      </c>
      <c r="J31" s="37" t="s">
        <v>72</v>
      </c>
      <c r="K31" s="11">
        <f>LOOKUP("RBKF",B29:C51)-LOOKUP("LBKF",B29:C51)</f>
        <v>6.7399999999999984</v>
      </c>
      <c r="L31" s="35"/>
    </row>
    <row r="32" spans="2:12" ht="16.5" customHeight="1" x14ac:dyDescent="0.25">
      <c r="B32" s="119"/>
      <c r="C32" s="120">
        <v>22.229999999999997</v>
      </c>
      <c r="D32" s="121"/>
      <c r="E32" s="30">
        <v>98.52</v>
      </c>
      <c r="F32" s="31">
        <f t="shared" si="2"/>
        <v>0.96999999999999886</v>
      </c>
      <c r="G32" s="32">
        <f t="shared" si="3"/>
        <v>1.029999999999994</v>
      </c>
      <c r="H32" s="31">
        <f t="shared" si="4"/>
        <v>0.4995499999999965</v>
      </c>
      <c r="J32" s="37" t="s">
        <v>73</v>
      </c>
      <c r="K32" s="11">
        <f>K30/K31</f>
        <v>0.96618694362017155</v>
      </c>
      <c r="L32" s="35"/>
    </row>
    <row r="33" spans="2:13" ht="16.5" customHeight="1" x14ac:dyDescent="0.25">
      <c r="B33" s="119"/>
      <c r="C33" s="120">
        <v>25.380000000000003</v>
      </c>
      <c r="D33" s="121"/>
      <c r="E33" s="30">
        <v>98.29</v>
      </c>
      <c r="F33" s="31">
        <f t="shared" si="2"/>
        <v>1.1999999999999886</v>
      </c>
      <c r="G33" s="32">
        <f t="shared" si="3"/>
        <v>3.1500000000000057</v>
      </c>
      <c r="H33" s="31">
        <f t="shared" si="4"/>
        <v>3.4177499999999865</v>
      </c>
      <c r="J33" s="37" t="s">
        <v>74</v>
      </c>
      <c r="K33" s="38">
        <f>K31/K32</f>
        <v>6.9758756775848489</v>
      </c>
      <c r="L33" s="35"/>
    </row>
    <row r="34" spans="2:13" ht="16.5" customHeight="1" x14ac:dyDescent="0.25">
      <c r="B34" s="119"/>
      <c r="C34" s="120">
        <v>27.549999999999997</v>
      </c>
      <c r="D34" s="121"/>
      <c r="E34" s="30">
        <v>98.48</v>
      </c>
      <c r="F34" s="31">
        <f t="shared" si="2"/>
        <v>1.0099999999999909</v>
      </c>
      <c r="G34" s="32">
        <f t="shared" si="3"/>
        <v>2.1699999999999946</v>
      </c>
      <c r="H34" s="31">
        <f t="shared" si="4"/>
        <v>2.3978499999999716</v>
      </c>
      <c r="J34" s="37" t="s">
        <v>75</v>
      </c>
      <c r="K34" s="11">
        <f>MAX(F29:F51)</f>
        <v>1.1999999999999886</v>
      </c>
      <c r="L34" s="35"/>
    </row>
    <row r="35" spans="2:13" ht="16.5" customHeight="1" x14ac:dyDescent="0.25">
      <c r="B35" s="119" t="s">
        <v>3</v>
      </c>
      <c r="C35" s="120">
        <v>27.94</v>
      </c>
      <c r="D35" s="121"/>
      <c r="E35" s="30">
        <v>99.49</v>
      </c>
      <c r="F35" s="31">
        <f t="shared" si="2"/>
        <v>0</v>
      </c>
      <c r="G35" s="32">
        <f t="shared" si="3"/>
        <v>0.39000000000000412</v>
      </c>
      <c r="H35" s="31">
        <f t="shared" si="4"/>
        <v>0.19695000000000032</v>
      </c>
      <c r="J35" s="37" t="s">
        <v>76</v>
      </c>
      <c r="K35" s="39">
        <f>K34/K32</f>
        <v>1.2419956695996648</v>
      </c>
      <c r="L35" s="35"/>
    </row>
    <row r="36" spans="2:13" ht="16.5" customHeight="1" x14ac:dyDescent="0.25">
      <c r="B36" s="119"/>
      <c r="C36" s="120">
        <v>27.979999999999997</v>
      </c>
      <c r="D36" s="121"/>
      <c r="E36" s="30">
        <v>99.6</v>
      </c>
      <c r="F36" s="31">
        <f t="shared" si="2"/>
        <v>0</v>
      </c>
      <c r="G36" s="32">
        <f t="shared" si="3"/>
        <v>0</v>
      </c>
      <c r="H36" s="31">
        <f t="shared" si="4"/>
        <v>0</v>
      </c>
      <c r="J36" s="40" t="s">
        <v>25</v>
      </c>
      <c r="K36" s="41">
        <v>1.2</v>
      </c>
      <c r="L36" s="35"/>
    </row>
    <row r="37" spans="2:13" ht="16.5" customHeight="1" x14ac:dyDescent="0.25">
      <c r="B37" s="119"/>
      <c r="C37" s="120">
        <v>34.53</v>
      </c>
      <c r="D37" s="121"/>
      <c r="E37" s="30">
        <v>99.53</v>
      </c>
      <c r="F37" s="31">
        <f t="shared" ref="F37" si="5">IF(E37&gt;0,IF(E37&lt;K$29,K$29-E37,0),0)</f>
        <v>0</v>
      </c>
      <c r="G37" s="32">
        <f t="shared" ref="G37" si="6">IF(E37&gt;0,IF(E37&lt;=K$29,C37-C36,0),0)</f>
        <v>0</v>
      </c>
      <c r="H37" s="31">
        <f t="shared" ref="H37" si="7">IF(E37&lt;=K$29,G37*(F36+F37)/2,0)</f>
        <v>0</v>
      </c>
      <c r="J37" s="40" t="s">
        <v>77</v>
      </c>
      <c r="K37" s="42">
        <f>+K36/K34</f>
        <v>1.0000000000000095</v>
      </c>
      <c r="L37" s="35"/>
    </row>
    <row r="38" spans="2:13" ht="16.5" customHeight="1" x14ac:dyDescent="0.25">
      <c r="B38" s="119"/>
      <c r="C38" s="120"/>
      <c r="D38" s="121"/>
      <c r="E38" s="30"/>
      <c r="F38" s="31"/>
      <c r="G38" s="32"/>
      <c r="H38" s="31"/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/>
      <c r="D39" s="121"/>
      <c r="E39" s="30"/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6.6666666666666664E-4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8.672373887240342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0.75090166598804087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3.4492474805779474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0.52966746219775052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3.1237509305102499E-2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1.6545492279012256E-2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2.5377531238018496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7.6650175502733955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1" sqref="D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38.461538461538467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45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0.03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6.6666666666666664E-4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7.7999999999999988E-4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1.17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