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Jason\Work\306.01_SCDNR\Geomorph\6563\63\"/>
    </mc:Choice>
  </mc:AlternateContent>
  <bookViews>
    <workbookView xWindow="0" yWindow="0" windowWidth="23040" windowHeight="9372" tabRatio="749"/>
  </bookViews>
  <sheets>
    <sheet name="Morphology Summary" sheetId="73" r:id="rId1"/>
    <sheet name="Cross-section" sheetId="81" r:id="rId2"/>
    <sheet name="Longitudinal Profile" sheetId="70" r:id="rId3"/>
    <sheet name="Planform Geometry" sheetId="84" r:id="rId4"/>
  </sheets>
  <externalReferences>
    <externalReference r:id="rId5"/>
  </externalReferences>
  <definedNames>
    <definedName name="BA">[1]v!$A$7</definedName>
    <definedName name="BH" localSheetId="3">[1]v!#REF!</definedName>
    <definedName name="BH">[1]v!#REF!</definedName>
    <definedName name="BS" localSheetId="3">[1]v!#REF!</definedName>
    <definedName name="BS">[1]v!#REF!</definedName>
    <definedName name="BW">[1]v!$A$6</definedName>
    <definedName name="FP">[1]v!$A$31</definedName>
    <definedName name="LS">[1]v!$A$27</definedName>
    <definedName name="NFP">[1]v!$A$35</definedName>
    <definedName name="PA" localSheetId="3">[1]v!#REF!</definedName>
    <definedName name="PA">[1]v!#REF!</definedName>
    <definedName name="_xlnm.Print_Area" localSheetId="0">'Morphology Summary'!$B$2:$E$48</definedName>
    <definedName name="_xlnm.Print_Area" localSheetId="3">'Planform Geometry'!$B$4:$B$14</definedName>
    <definedName name="PS" localSheetId="3">[1]v!#REF!</definedName>
    <definedName name="PS">[1]v!#REF!</definedName>
    <definedName name="RS" localSheetId="3">[1]v!#REF!</definedName>
    <definedName name="RS">[1]v!#REF!</definedName>
    <definedName name="SA">[1]v!$A$26</definedName>
    <definedName name="SH">[1]v!$A$23</definedName>
    <definedName name="SL">[1]v!$A$4</definedName>
    <definedName name="SR" localSheetId="3">[1]v!#REF!</definedName>
    <definedName name="SR">[1]v!#REF!</definedName>
    <definedName name="SS">[1]v!$A$24</definedName>
    <definedName name="STL">[1]v!$A$17</definedName>
    <definedName name="STP">[1]v!$A$18</definedName>
    <definedName name="STS">[1]v!$A$19</definedName>
    <definedName name="SW">[1]v!$A$25</definedName>
    <definedName name="TA">[1]v!$A$12</definedName>
    <definedName name="TD">[1]v!$A$8</definedName>
    <definedName name="TN">[1]v!$A$9</definedName>
    <definedName name="TP">[1]v!$A$11</definedName>
    <definedName name="TS">[1]v!$A$13</definedName>
    <definedName name="TSP">[1]v!$A$10</definedName>
    <definedName name="VL">[1]v!$A$3</definedName>
    <definedName name="WA">[1]v!$A$39</definedName>
    <definedName name="WS">[1]v!$A$40</definedName>
    <definedName name="x" localSheetId="3">[1]v!#REF!</definedName>
    <definedName name="x">[1]v!#REF!</definedName>
    <definedName name="xx" localSheetId="3">[1]v!#REF!</definedName>
    <definedName name="xx">[1]v!#REF!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70" l="1"/>
  <c r="H10" i="70"/>
  <c r="H9" i="70"/>
  <c r="F30" i="81" l="1"/>
  <c r="G30" i="81"/>
  <c r="H30" i="81"/>
  <c r="F31" i="81"/>
  <c r="G31" i="81"/>
  <c r="H31" i="81"/>
  <c r="F32" i="81"/>
  <c r="G32" i="81"/>
  <c r="H32" i="81"/>
  <c r="F33" i="81"/>
  <c r="H33" i="81" s="1"/>
  <c r="G33" i="81"/>
  <c r="F34" i="81"/>
  <c r="G34" i="81"/>
  <c r="H34" i="81" s="1"/>
  <c r="F35" i="81"/>
  <c r="G35" i="81"/>
  <c r="H35" i="81"/>
  <c r="F36" i="81"/>
  <c r="G36" i="81"/>
  <c r="H36" i="81"/>
  <c r="F37" i="81"/>
  <c r="H37" i="81" s="1"/>
  <c r="G37" i="81"/>
  <c r="K29" i="81" l="1"/>
  <c r="K31" i="81"/>
  <c r="G15" i="81" s="1"/>
  <c r="C23" i="73" s="1"/>
  <c r="K40" i="81"/>
  <c r="G12" i="81"/>
  <c r="G14" i="81"/>
  <c r="C22" i="73" s="1"/>
  <c r="L30" i="70"/>
  <c r="L23" i="70"/>
  <c r="M30" i="70"/>
  <c r="N30" i="70"/>
  <c r="U8" i="70"/>
  <c r="D41" i="73"/>
  <c r="C20" i="73"/>
  <c r="D20" i="73"/>
  <c r="E20" i="73"/>
  <c r="D22" i="73"/>
  <c r="E22" i="73"/>
  <c r="L16" i="70"/>
  <c r="L17" i="70"/>
  <c r="L18" i="70"/>
  <c r="L19" i="70"/>
  <c r="L20" i="70"/>
  <c r="L21" i="70"/>
  <c r="L22" i="70"/>
  <c r="L24" i="70"/>
  <c r="L25" i="70"/>
  <c r="L26" i="70"/>
  <c r="L27" i="70"/>
  <c r="L28" i="70"/>
  <c r="L29" i="70"/>
  <c r="M24" i="70"/>
  <c r="M25" i="70"/>
  <c r="M26" i="70"/>
  <c r="M27" i="70"/>
  <c r="M28" i="70"/>
  <c r="M29" i="70"/>
  <c r="T7" i="70"/>
  <c r="C45" i="73"/>
  <c r="U7" i="70"/>
  <c r="D45" i="73"/>
  <c r="V7" i="70"/>
  <c r="E45" i="73"/>
  <c r="T8" i="70"/>
  <c r="C41" i="73"/>
  <c r="V8" i="70"/>
  <c r="E41" i="73"/>
  <c r="V11" i="70"/>
  <c r="U11" i="70"/>
  <c r="T11" i="70"/>
  <c r="V10" i="70"/>
  <c r="E47" i="73"/>
  <c r="U10" i="70"/>
  <c r="D47" i="73"/>
  <c r="T10" i="70"/>
  <c r="C47" i="73"/>
  <c r="V9" i="70"/>
  <c r="E43" i="73"/>
  <c r="U9" i="70"/>
  <c r="D43" i="73"/>
  <c r="T9" i="70"/>
  <c r="C43" i="73"/>
  <c r="I9" i="84"/>
  <c r="D37" i="73" s="1"/>
  <c r="D38" i="73" s="1"/>
  <c r="H9" i="84"/>
  <c r="C37" i="73"/>
  <c r="C38" i="73" s="1"/>
  <c r="J9" i="84"/>
  <c r="E37" i="73" s="1"/>
  <c r="E38" i="73" s="1"/>
  <c r="J8" i="84"/>
  <c r="E35" i="73"/>
  <c r="E36" i="73" s="1"/>
  <c r="I8" i="84"/>
  <c r="D35" i="73" s="1"/>
  <c r="D36" i="73" s="1"/>
  <c r="H8" i="84"/>
  <c r="C35" i="73" s="1"/>
  <c r="C36" i="73" s="1"/>
  <c r="J7" i="84"/>
  <c r="E33" i="73" s="1"/>
  <c r="E34" i="73" s="1"/>
  <c r="I7" i="84"/>
  <c r="D33" i="73" s="1"/>
  <c r="D34" i="73" s="1"/>
  <c r="H7" i="84"/>
  <c r="C33" i="73" s="1"/>
  <c r="C34" i="73" s="1"/>
  <c r="E15" i="73"/>
  <c r="C11" i="73"/>
  <c r="C12" i="73"/>
  <c r="M23" i="70"/>
  <c r="N23" i="70"/>
  <c r="N29" i="70"/>
  <c r="M20" i="70"/>
  <c r="N20" i="70"/>
  <c r="N28" i="70"/>
  <c r="N25" i="70"/>
  <c r="M19" i="70"/>
  <c r="N19" i="70"/>
  <c r="N26" i="70"/>
  <c r="N27" i="70"/>
  <c r="N24" i="70"/>
  <c r="M22" i="70"/>
  <c r="N22" i="70"/>
  <c r="M21" i="70"/>
  <c r="N21" i="70"/>
  <c r="M17" i="70"/>
  <c r="N17" i="70"/>
  <c r="M18" i="70"/>
  <c r="N18" i="70"/>
  <c r="M16" i="70"/>
  <c r="N16" i="70"/>
  <c r="C10" i="73"/>
  <c r="E48" i="73" s="1"/>
  <c r="D15" i="73"/>
  <c r="D23" i="73"/>
  <c r="E23" i="73"/>
  <c r="C46" i="73"/>
  <c r="C42" i="73"/>
  <c r="E42" i="73"/>
  <c r="E46" i="73"/>
  <c r="D42" i="73"/>
  <c r="C44" i="73"/>
  <c r="D46" i="73"/>
  <c r="E44" i="73"/>
  <c r="D44" i="73"/>
  <c r="E18" i="73"/>
  <c r="D18" i="73"/>
  <c r="D21" i="73"/>
  <c r="E21" i="73"/>
  <c r="E16" i="73"/>
  <c r="D17" i="73"/>
  <c r="E17" i="73"/>
  <c r="E19" i="73"/>
  <c r="D19" i="73"/>
  <c r="D16" i="73"/>
  <c r="E27" i="73"/>
  <c r="D27" i="73"/>
  <c r="E25" i="73"/>
  <c r="D25" i="73"/>
  <c r="E26" i="73"/>
  <c r="D26" i="73"/>
  <c r="D29" i="73"/>
  <c r="E29" i="73"/>
  <c r="E30" i="73"/>
  <c r="D30" i="73"/>
  <c r="E28" i="73"/>
  <c r="D28" i="73"/>
  <c r="D48" i="73" l="1"/>
  <c r="C48" i="73"/>
  <c r="G7" i="81"/>
  <c r="C15" i="73" s="1"/>
  <c r="F38" i="81"/>
  <c r="G38" i="81"/>
  <c r="H38" i="81" s="1"/>
  <c r="K34" i="81" l="1"/>
  <c r="G10" i="81" s="1"/>
  <c r="C18" i="73" s="1"/>
  <c r="K30" i="81" l="1"/>
  <c r="K32" i="81" s="1"/>
  <c r="K42" i="81" s="1"/>
  <c r="K43" i="81" s="1"/>
  <c r="K37" i="81"/>
  <c r="G13" i="81" s="1"/>
  <c r="C21" i="73" s="1"/>
  <c r="G6" i="81" l="1"/>
  <c r="C14" i="73" s="1"/>
  <c r="K35" i="81"/>
  <c r="G11" i="81" s="1"/>
  <c r="C19" i="73" s="1"/>
  <c r="K33" i="81"/>
  <c r="G9" i="81" s="1"/>
  <c r="C17" i="73" s="1"/>
  <c r="G8" i="81"/>
  <c r="C16" i="73" s="1"/>
  <c r="K46" i="81"/>
  <c r="K44" i="81"/>
  <c r="G18" i="81" l="1"/>
  <c r="C25" i="73" s="1"/>
  <c r="K45" i="81"/>
  <c r="G19" i="81" s="1"/>
  <c r="C26" i="73" s="1"/>
  <c r="K48" i="81"/>
  <c r="G22" i="81" s="1"/>
  <c r="C29" i="73" s="1"/>
  <c r="G20" i="81"/>
  <c r="C27" i="73" s="1"/>
  <c r="K49" i="81"/>
  <c r="G23" i="81" s="1"/>
  <c r="C30" i="73" s="1"/>
  <c r="K47" i="81" l="1"/>
  <c r="G21" i="81" s="1"/>
  <c r="C28" i="73" s="1"/>
</calcChain>
</file>

<file path=xl/sharedStrings.xml><?xml version="1.0" encoding="utf-8"?>
<sst xmlns="http://schemas.openxmlformats.org/spreadsheetml/2006/main" count="172" uniqueCount="111">
  <si>
    <t>STA</t>
  </si>
  <si>
    <t>BKF</t>
  </si>
  <si>
    <t>LBKF</t>
  </si>
  <si>
    <t>RBKF</t>
  </si>
  <si>
    <t>Width</t>
  </si>
  <si>
    <t>Depth</t>
  </si>
  <si>
    <t>Area</t>
  </si>
  <si>
    <t>EL</t>
  </si>
  <si>
    <t>Average water surface slope, S (ft/ft)</t>
  </si>
  <si>
    <t>Bankfull hydraulic radius, R (ft)</t>
  </si>
  <si>
    <t>Bankfull Mannings n (estimate)</t>
  </si>
  <si>
    <t>Slope</t>
  </si>
  <si>
    <t>Begin</t>
  </si>
  <si>
    <t>End</t>
  </si>
  <si>
    <t>Enter data in shaded cells only</t>
  </si>
  <si>
    <t>Bankfull elevation (ft)</t>
  </si>
  <si>
    <t>Enter data into shaded cells only</t>
  </si>
  <si>
    <t>Parameter</t>
  </si>
  <si>
    <t>Min</t>
  </si>
  <si>
    <t>Median</t>
  </si>
  <si>
    <t>Max</t>
  </si>
  <si>
    <t>Drainage area, DA (sq mi)</t>
  </si>
  <si>
    <t>Pool-to-pool spacing, p-p (ft)</t>
  </si>
  <si>
    <t>Stream length, SL (ft)</t>
  </si>
  <si>
    <t>Longitudinal Profile</t>
  </si>
  <si>
    <t>Low bank height, LBH (ft)</t>
  </si>
  <si>
    <t>Radius of curvature, Rc (ft)</t>
  </si>
  <si>
    <t>Bankfull wetted perimeter, P (ft)</t>
  </si>
  <si>
    <t>Valley Length, VL (ft)</t>
  </si>
  <si>
    <t>Stream Length, SL (ft)</t>
  </si>
  <si>
    <t>Stream Elev Change, SE (ft)</t>
  </si>
  <si>
    <t>Ave WS Slope, S (ft/ft)</t>
  </si>
  <si>
    <t>Valley Slope, VS (ft/ft)</t>
  </si>
  <si>
    <t>Sinuosity, k (ft/f)</t>
  </si>
  <si>
    <t>Summary</t>
  </si>
  <si>
    <t>Field Measurements</t>
  </si>
  <si>
    <t>FS</t>
  </si>
  <si>
    <t>HI =</t>
  </si>
  <si>
    <t>TW (FS)</t>
  </si>
  <si>
    <t>TW (Elev)</t>
  </si>
  <si>
    <t>WS (FS)</t>
  </si>
  <si>
    <t>WS (Elev)</t>
  </si>
  <si>
    <t>BKF (FS)</t>
  </si>
  <si>
    <t>BKF (Elev)</t>
  </si>
  <si>
    <t>TOB (FS)</t>
  </si>
  <si>
    <t>TOB (Elev)</t>
  </si>
  <si>
    <t>WS Distance</t>
  </si>
  <si>
    <t>Lengths and Slopes based on Water Surface</t>
  </si>
  <si>
    <t>Feature</t>
  </si>
  <si>
    <t>Bankfull stream power, w (lb/ft/s)</t>
  </si>
  <si>
    <t>Value</t>
  </si>
  <si>
    <t>Bankfull unit stream power, w (lb/ft/s)</t>
  </si>
  <si>
    <t>Water surface slope, S (ft/ft)</t>
  </si>
  <si>
    <t>Sinuosity, K =  (ft/ft)</t>
  </si>
  <si>
    <t>Hydraulic Summary</t>
  </si>
  <si>
    <t>Shields - diameter mobilized (min) (mm)</t>
  </si>
  <si>
    <t>Shields - diameter mobilized (max) (mm)</t>
  </si>
  <si>
    <t>Pattern Summary</t>
  </si>
  <si>
    <t>Profile Summary Summary</t>
  </si>
  <si>
    <t>Stream Type (Rosgen)</t>
  </si>
  <si>
    <t>Stream Name</t>
  </si>
  <si>
    <t>EXTENT</t>
  </si>
  <si>
    <t xml:space="preserve">Riffle Cross-section 1 </t>
  </si>
  <si>
    <t>STA =</t>
  </si>
  <si>
    <t>Riffle Summary</t>
  </si>
  <si>
    <t>Exising Stream Assessment and Morphology Summary</t>
  </si>
  <si>
    <t>Competency (min) (mm)</t>
  </si>
  <si>
    <t>Competency (max) (mm)</t>
  </si>
  <si>
    <t>WSE</t>
  </si>
  <si>
    <t>WSE Chg</t>
  </si>
  <si>
    <t>Riffle Dimensions and Hydraulic Calculations</t>
  </si>
  <si>
    <r>
      <t>Riffle cross-section area, A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 xml:space="preserve"> (sq ft)</t>
    </r>
  </si>
  <si>
    <r>
      <t>Riffle width, 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 xml:space="preserve"> (ft)</t>
    </r>
  </si>
  <si>
    <r>
      <t>Mean riffle depth, d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 xml:space="preserve"> (ft)</t>
    </r>
  </si>
  <si>
    <r>
      <t>Width-to-depth ratio, [W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/d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</si>
  <si>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Max riffle depth, d</t>
    </r>
    <r>
      <rPr>
        <vertAlign val="subscript"/>
        <sz val="11"/>
        <rFont val="Calibri"/>
        <family val="2"/>
        <scheme val="minor"/>
      </rPr>
      <t>mbkf</t>
    </r>
    <r>
      <rPr>
        <sz val="11"/>
        <rFont val="Calibri"/>
        <family val="2"/>
        <scheme val="minor"/>
      </rPr>
      <t xml:space="preserve"> (ft)</t>
    </r>
  </si>
  <si>
    <r>
      <t>Max riffle depth ratio, [d</t>
    </r>
    <r>
      <rPr>
        <vertAlign val="subscript"/>
        <sz val="11"/>
        <rFont val="Calibri"/>
        <family val="2"/>
        <scheme val="minor"/>
      </rPr>
      <t>mbkf</t>
    </r>
    <r>
      <rPr>
        <sz val="11"/>
        <rFont val="Calibri"/>
        <family val="2"/>
        <scheme val="minor"/>
      </rPr>
      <t>/d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</si>
  <si>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Low bank height ratio, BHR [LBH/d</t>
    </r>
    <r>
      <rPr>
        <vertAlign val="subscript"/>
        <sz val="11"/>
        <rFont val="Calibri"/>
        <family val="2"/>
        <scheme val="minor"/>
      </rPr>
      <t>mbkf</t>
    </r>
    <r>
      <rPr>
        <sz val="11"/>
        <rFont val="Calibri"/>
        <family val="2"/>
        <scheme val="minor"/>
      </rPr>
      <t>]</t>
    </r>
  </si>
  <si>
    <r>
      <t>Width flood-prone area, W</t>
    </r>
    <r>
      <rPr>
        <vertAlign val="subscript"/>
        <sz val="11"/>
        <rFont val="Calibri"/>
        <family val="2"/>
        <scheme val="minor"/>
      </rPr>
      <t>fpa</t>
    </r>
    <r>
      <rPr>
        <sz val="11"/>
        <rFont val="Calibri"/>
        <family val="2"/>
        <scheme val="minor"/>
      </rPr>
      <t xml:space="preserve"> (ft)</t>
    </r>
  </si>
  <si>
    <r>
      <t>Entrenchment ratio, ER [W</t>
    </r>
    <r>
      <rPr>
        <vertAlign val="subscript"/>
        <sz val="11"/>
        <rFont val="Calibri"/>
        <family val="2"/>
        <scheme val="minor"/>
      </rPr>
      <t>fpa</t>
    </r>
    <r>
      <rPr>
        <sz val="11"/>
        <rFont val="Calibri"/>
        <family val="2"/>
        <scheme val="minor"/>
      </rPr>
      <t>/W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</si>
  <si>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Mannings bankfull discharge, Q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 xml:space="preserve"> (cfs)</t>
    </r>
  </si>
  <si>
    <r>
      <t>Mannings bkf velocity, V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 xml:space="preserve"> = Q/A (ft/s)</t>
    </r>
  </si>
  <si>
    <r>
      <t>Bankfull shear stress, t (lb/ft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</si>
  <si>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r>
      <t>Pool length, L</t>
    </r>
    <r>
      <rPr>
        <b/>
        <vertAlign val="subscript"/>
        <sz val="11"/>
        <rFont val="Calibri"/>
        <family val="2"/>
        <scheme val="minor"/>
      </rPr>
      <t>p</t>
    </r>
    <r>
      <rPr>
        <b/>
        <sz val="11"/>
        <rFont val="Calibri"/>
        <family val="2"/>
        <scheme val="minor"/>
      </rPr>
      <t xml:space="preserve"> (ft)</t>
    </r>
  </si>
  <si>
    <r>
      <t>Pool slope, S</t>
    </r>
    <r>
      <rPr>
        <b/>
        <vertAlign val="subscript"/>
        <sz val="11"/>
        <rFont val="Calibri"/>
        <family val="2"/>
        <scheme val="minor"/>
      </rPr>
      <t>p</t>
    </r>
    <r>
      <rPr>
        <b/>
        <sz val="11"/>
        <rFont val="Calibri"/>
        <family val="2"/>
        <scheme val="minor"/>
      </rPr>
      <t xml:space="preserve"> (ft/ft)</t>
    </r>
  </si>
  <si>
    <r>
      <t>Riffle length, L</t>
    </r>
    <r>
      <rPr>
        <b/>
        <vertAlign val="subscript"/>
        <sz val="11"/>
        <rFont val="Calibri"/>
        <family val="2"/>
        <scheme val="minor"/>
      </rPr>
      <t>rif</t>
    </r>
    <r>
      <rPr>
        <b/>
        <sz val="11"/>
        <rFont val="Calibri"/>
        <family val="2"/>
        <scheme val="minor"/>
      </rPr>
      <t xml:space="preserve"> (ft)</t>
    </r>
  </si>
  <si>
    <r>
      <t>Riffle slope, S</t>
    </r>
    <r>
      <rPr>
        <b/>
        <vertAlign val="subscript"/>
        <sz val="11"/>
        <rFont val="Calibri"/>
        <family val="2"/>
        <scheme val="minor"/>
      </rPr>
      <t>rif</t>
    </r>
    <r>
      <rPr>
        <b/>
        <sz val="11"/>
        <rFont val="Calibri"/>
        <family val="2"/>
        <scheme val="minor"/>
      </rPr>
      <t xml:space="preserve"> (ft/ft)</t>
    </r>
  </si>
  <si>
    <r>
      <t>Meander length, L</t>
    </r>
    <r>
      <rPr>
        <vertAlign val="subscript"/>
        <sz val="11"/>
        <rFont val="Calibri"/>
        <family val="2"/>
        <scheme val="minor"/>
      </rPr>
      <t>m</t>
    </r>
    <r>
      <rPr>
        <sz val="11"/>
        <rFont val="Calibri"/>
        <family val="2"/>
        <scheme val="minor"/>
      </rPr>
      <t xml:space="preserve"> (ft)</t>
    </r>
  </si>
  <si>
    <r>
      <t>Belt width, W</t>
    </r>
    <r>
      <rPr>
        <vertAlign val="subscript"/>
        <sz val="11"/>
        <rFont val="Calibri"/>
        <family val="2"/>
        <scheme val="minor"/>
      </rPr>
      <t>blt</t>
    </r>
    <r>
      <rPr>
        <sz val="11"/>
        <rFont val="Calibri"/>
        <family val="2"/>
        <scheme val="minor"/>
      </rPr>
      <t xml:space="preserve"> (ft)</t>
    </r>
  </si>
  <si>
    <r>
      <t>D</t>
    </r>
    <r>
      <rPr>
        <vertAlign val="subscript"/>
        <sz val="11"/>
        <rFont val="Calibri"/>
        <family val="2"/>
        <scheme val="minor"/>
      </rPr>
      <t>50</t>
    </r>
    <r>
      <rPr>
        <sz val="11"/>
        <rFont val="Calibri"/>
        <family val="2"/>
        <scheme val="minor"/>
      </rPr>
      <t xml:space="preserve"> (mm)</t>
    </r>
  </si>
  <si>
    <r>
      <t>HI</t>
    </r>
    <r>
      <rPr>
        <b/>
        <vertAlign val="sub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=</t>
    </r>
  </si>
  <si>
    <r>
      <t>HI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=</t>
    </r>
  </si>
  <si>
    <r>
      <t>HI</t>
    </r>
    <r>
      <rPr>
        <b/>
        <vertAlign val="sub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 xml:space="preserve"> =</t>
    </r>
  </si>
  <si>
    <r>
      <t>Meander length ratio [L</t>
    </r>
    <r>
      <rPr>
        <vertAlign val="subscript"/>
        <sz val="11"/>
        <rFont val="Calibri"/>
        <family val="2"/>
        <scheme val="minor"/>
      </rPr>
      <t>m</t>
    </r>
    <r>
      <rPr>
        <sz val="11"/>
        <rFont val="Calibri"/>
        <family val="2"/>
        <scheme val="minor"/>
      </rPr>
      <t>/W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</si>
  <si>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Radius of curvature ratio [Rc/W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</si>
  <si>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Meander width ratio [W</t>
    </r>
    <r>
      <rPr>
        <vertAlign val="subscript"/>
        <sz val="11"/>
        <rFont val="Calibri"/>
        <family val="2"/>
        <scheme val="minor"/>
      </rPr>
      <t>blt</t>
    </r>
    <r>
      <rPr>
        <sz val="11"/>
        <rFont val="Calibri"/>
        <family val="2"/>
        <scheme val="minor"/>
      </rPr>
      <t>/W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</si>
  <si>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Pool length, L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(ft)</t>
    </r>
  </si>
  <si>
    <r>
      <t>Pool length ratio [L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>/W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</si>
  <si>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Pool-to-pool spacing ratio, [p-p/W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</si>
  <si>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Riffle length, L</t>
    </r>
    <r>
      <rPr>
        <vertAlign val="subscript"/>
        <sz val="11"/>
        <rFont val="Calibri"/>
        <family val="2"/>
        <scheme val="minor"/>
      </rPr>
      <t>rif</t>
    </r>
    <r>
      <rPr>
        <sz val="11"/>
        <rFont val="Calibri"/>
        <family val="2"/>
        <scheme val="minor"/>
      </rPr>
      <t xml:space="preserve"> (ft)</t>
    </r>
  </si>
  <si>
    <r>
      <t>Riffle length ratio, [L</t>
    </r>
    <r>
      <rPr>
        <vertAlign val="subscript"/>
        <sz val="11"/>
        <rFont val="Calibri"/>
        <family val="2"/>
        <scheme val="minor"/>
      </rPr>
      <t>rif</t>
    </r>
    <r>
      <rPr>
        <sz val="11"/>
        <rFont val="Calibri"/>
        <family val="2"/>
        <scheme val="minor"/>
      </rPr>
      <t>/W</t>
    </r>
    <r>
      <rPr>
        <vertAlign val="subscript"/>
        <sz val="11"/>
        <rFont val="Calibri"/>
        <family val="2"/>
        <scheme val="minor"/>
      </rPr>
      <t>bkf</t>
    </r>
    <r>
      <rPr>
        <sz val="11"/>
        <rFont val="Calibri"/>
        <family val="2"/>
        <scheme val="minor"/>
      </rPr>
      <t>]</t>
    </r>
  </si>
  <si>
    <r>
      <t>Riffle slope, S</t>
    </r>
    <r>
      <rPr>
        <vertAlign val="subscript"/>
        <sz val="11"/>
        <rFont val="Calibri"/>
        <family val="2"/>
        <scheme val="minor"/>
      </rPr>
      <t>rif</t>
    </r>
    <r>
      <rPr>
        <sz val="11"/>
        <rFont val="Calibri"/>
        <family val="2"/>
        <scheme val="minor"/>
      </rPr>
      <t xml:space="preserve"> (ft/ft)</t>
    </r>
  </si>
  <si>
    <r>
      <t>Riffle slope ratio, [S</t>
    </r>
    <r>
      <rPr>
        <vertAlign val="subscript"/>
        <sz val="11"/>
        <rFont val="Calibri"/>
        <family val="2"/>
        <scheme val="minor"/>
      </rPr>
      <t>rif</t>
    </r>
    <r>
      <rPr>
        <sz val="11"/>
        <rFont val="Calibri"/>
        <family val="2"/>
        <scheme val="minor"/>
      </rPr>
      <t>/S]</t>
    </r>
  </si>
  <si>
    <t>Existing Pattern</t>
  </si>
  <si>
    <t>UT Bond Swamp</t>
  </si>
  <si>
    <t>UT Bond Swamp, Georgetown County</t>
  </si>
  <si>
    <t>33.365872, -79.535571</t>
  </si>
  <si>
    <t>sand</t>
  </si>
  <si>
    <t>&gt;70</t>
  </si>
  <si>
    <t>&gt;10.0</t>
  </si>
  <si>
    <t>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</si>
</sst>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0.0000"/>
    <numFmt numFmtId="166" formatCode="0.000"/>
    <numFmt numFmtId="167" formatCode="&quot;$&quot;#,##0"/>
  </numFmts>
  <fonts count="12" x14ac:knownFonts="1">
    <font>
      <sz val="10"/>
      <name val="Arial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vertAlign val="subscript"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167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87">
    <xf numFmtId="0" fontId="0" fillId="0" borderId="0" xfId="0"/>
    <xf numFmtId="0" fontId="5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7" fontId="7" fillId="2" borderId="0" xfId="4" applyFont="1" applyFill="1" applyBorder="1" applyAlignment="1">
      <alignment horizontal="left" vertical="center"/>
    </xf>
    <xf numFmtId="1" fontId="6" fillId="0" borderId="0" xfId="0" applyNumberFormat="1" applyFont="1" applyBorder="1" applyAlignment="1">
      <alignment horizontal="center" vertical="center"/>
    </xf>
    <xf numFmtId="167" fontId="7" fillId="0" borderId="0" xfId="4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5" fillId="0" borderId="12" xfId="3" applyNumberFormat="1" applyFont="1" applyBorder="1" applyAlignment="1">
      <alignment horizontal="left" vertical="center"/>
    </xf>
    <xf numFmtId="1" fontId="6" fillId="0" borderId="2" xfId="3" applyNumberFormat="1" applyFont="1" applyFill="1" applyBorder="1" applyAlignment="1">
      <alignment horizontal="center" vertical="center"/>
    </xf>
    <xf numFmtId="164" fontId="6" fillId="0" borderId="2" xfId="3" applyNumberFormat="1" applyFont="1" applyFill="1" applyBorder="1" applyAlignment="1">
      <alignment horizontal="center" vertical="center"/>
    </xf>
    <xf numFmtId="0" fontId="6" fillId="0" borderId="2" xfId="5" applyNumberFormat="1" applyFont="1" applyBorder="1" applyAlignment="1">
      <alignment horizontal="left" vertical="center"/>
    </xf>
    <xf numFmtId="0" fontId="6" fillId="0" borderId="2" xfId="3" applyNumberFormat="1" applyFont="1" applyFill="1" applyBorder="1" applyAlignment="1">
      <alignment horizontal="center" vertical="center"/>
    </xf>
    <xf numFmtId="0" fontId="6" fillId="0" borderId="2" xfId="3" applyNumberFormat="1" applyFont="1" applyBorder="1" applyAlignment="1">
      <alignment horizontal="center" vertical="center"/>
    </xf>
    <xf numFmtId="167" fontId="5" fillId="0" borderId="5" xfId="4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2" fontId="6" fillId="0" borderId="14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167" fontId="6" fillId="0" borderId="2" xfId="3" applyNumberFormat="1" applyFont="1" applyBorder="1" applyAlignment="1">
      <alignment horizontal="left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3" applyNumberFormat="1" applyFont="1" applyBorder="1" applyAlignment="1">
      <alignment horizontal="left" vertical="center"/>
    </xf>
    <xf numFmtId="164" fontId="6" fillId="2" borderId="2" xfId="3" applyNumberFormat="1" applyFont="1" applyFill="1" applyBorder="1" applyAlignment="1">
      <alignment horizontal="center" vertical="center"/>
    </xf>
    <xf numFmtId="2" fontId="6" fillId="0" borderId="2" xfId="3" applyNumberFormat="1" applyFont="1" applyFill="1" applyBorder="1" applyAlignment="1">
      <alignment horizontal="center" vertical="center"/>
    </xf>
    <xf numFmtId="167" fontId="6" fillId="0" borderId="3" xfId="3" applyNumberFormat="1" applyFont="1" applyBorder="1" applyAlignment="1">
      <alignment horizontal="left" vertical="center"/>
    </xf>
    <xf numFmtId="1" fontId="10" fillId="2" borderId="3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166" fontId="10" fillId="2" borderId="3" xfId="0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" fontId="6" fillId="0" borderId="2" xfId="5" applyNumberFormat="1" applyFont="1" applyFill="1" applyBorder="1" applyAlignment="1">
      <alignment horizontal="center" vertical="center"/>
    </xf>
    <xf numFmtId="167" fontId="5" fillId="0" borderId="0" xfId="4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0" borderId="0" xfId="3" applyNumberFormat="1" applyFont="1" applyAlignment="1">
      <alignment horizontal="center" vertical="center"/>
    </xf>
    <xf numFmtId="0" fontId="6" fillId="0" borderId="0" xfId="3" applyNumberFormat="1" applyFont="1" applyAlignment="1">
      <alignment horizontal="left" vertical="center"/>
    </xf>
    <xf numFmtId="0" fontId="7" fillId="0" borderId="0" xfId="3" applyNumberFormat="1" applyFont="1" applyAlignment="1">
      <alignment horizontal="left" vertical="center"/>
    </xf>
    <xf numFmtId="0" fontId="5" fillId="0" borderId="2" xfId="3" applyNumberFormat="1" applyFont="1" applyBorder="1" applyAlignment="1">
      <alignment horizontal="left" vertical="center"/>
    </xf>
    <xf numFmtId="0" fontId="5" fillId="0" borderId="1" xfId="3" applyNumberFormat="1" applyFont="1" applyBorder="1" applyAlignment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 applyFill="1" applyBorder="1" applyAlignment="1">
      <alignment vertical="center"/>
    </xf>
    <xf numFmtId="167" fontId="6" fillId="2" borderId="0" xfId="4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2" fontId="6" fillId="0" borderId="0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6" fillId="0" borderId="0" xfId="3" applyNumberFormat="1" applyFont="1" applyFill="1" applyBorder="1" applyAlignment="1">
      <alignment horizontal="left" vertical="center"/>
    </xf>
    <xf numFmtId="0" fontId="5" fillId="0" borderId="2" xfId="0" applyFont="1" applyBorder="1" applyAlignment="1"/>
    <xf numFmtId="165" fontId="6" fillId="2" borderId="2" xfId="3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5" fontId="6" fillId="0" borderId="0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2" fontId="6" fillId="0" borderId="0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5" fontId="6" fillId="0" borderId="2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67" fontId="7" fillId="3" borderId="0" xfId="4" applyFont="1" applyFill="1" applyBorder="1" applyAlignment="1">
      <alignment horizontal="left" vertical="center"/>
    </xf>
    <xf numFmtId="167" fontId="6" fillId="3" borderId="0" xfId="4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7" fontId="6" fillId="0" borderId="0" xfId="4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" fontId="6" fillId="2" borderId="2" xfId="3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7" fillId="4" borderId="0" xfId="3" applyNumberFormat="1" applyFont="1" applyFill="1" applyAlignment="1">
      <alignment horizontal="left" vertical="center"/>
    </xf>
    <xf numFmtId="0" fontId="6" fillId="4" borderId="0" xfId="3" applyNumberFormat="1" applyFont="1" applyFill="1" applyAlignment="1">
      <alignment horizontal="center" vertical="center"/>
    </xf>
    <xf numFmtId="167" fontId="7" fillId="4" borderId="0" xfId="4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0" fontId="6" fillId="4" borderId="0" xfId="3" applyNumberFormat="1" applyFont="1" applyFill="1" applyAlignment="1">
      <alignment horizontal="left" vertical="center"/>
    </xf>
    <xf numFmtId="15" fontId="6" fillId="4" borderId="0" xfId="3" applyNumberFormat="1" applyFont="1" applyFill="1" applyAlignment="1">
      <alignment horizontal="center" vertical="center"/>
    </xf>
    <xf numFmtId="0" fontId="6" fillId="4" borderId="0" xfId="3" applyNumberFormat="1" applyFont="1" applyFill="1" applyAlignment="1">
      <alignment horizontal="right" vertical="center"/>
    </xf>
    <xf numFmtId="0" fontId="6" fillId="0" borderId="0" xfId="3" applyNumberFormat="1" applyFont="1" applyBorder="1" applyAlignment="1">
      <alignment vertical="center"/>
    </xf>
    <xf numFmtId="0" fontId="6" fillId="0" borderId="1" xfId="3" applyNumberFormat="1" applyFont="1" applyBorder="1" applyAlignment="1">
      <alignment horizontal="left" vertical="center"/>
    </xf>
    <xf numFmtId="0" fontId="6" fillId="0" borderId="3" xfId="3" applyNumberFormat="1" applyFont="1" applyBorder="1" applyAlignment="1">
      <alignment horizontal="left" vertical="center"/>
    </xf>
    <xf numFmtId="0" fontId="6" fillId="0" borderId="4" xfId="3" applyNumberFormat="1" applyFont="1" applyBorder="1" applyAlignment="1">
      <alignment horizontal="left" vertical="center"/>
    </xf>
    <xf numFmtId="0" fontId="6" fillId="0" borderId="19" xfId="3" applyNumberFormat="1" applyFont="1" applyBorder="1" applyAlignment="1">
      <alignment horizontal="center" vertical="center"/>
    </xf>
    <xf numFmtId="0" fontId="6" fillId="0" borderId="1" xfId="3" applyNumberFormat="1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164" fontId="6" fillId="0" borderId="5" xfId="3" applyNumberFormat="1" applyFont="1" applyFill="1" applyBorder="1" applyAlignment="1">
      <alignment horizontal="center" vertical="center"/>
    </xf>
    <xf numFmtId="164" fontId="6" fillId="0" borderId="6" xfId="3" applyNumberFormat="1" applyFont="1" applyFill="1" applyBorder="1" applyAlignment="1">
      <alignment horizontal="center" vertical="center"/>
    </xf>
    <xf numFmtId="164" fontId="6" fillId="0" borderId="8" xfId="3" applyNumberFormat="1" applyFont="1" applyFill="1" applyBorder="1" applyAlignment="1">
      <alignment horizontal="center" vertical="center"/>
    </xf>
    <xf numFmtId="0" fontId="6" fillId="0" borderId="1" xfId="3" applyNumberFormat="1" applyFont="1" applyBorder="1" applyAlignment="1">
      <alignment horizontal="center" vertical="center"/>
    </xf>
    <xf numFmtId="0" fontId="6" fillId="4" borderId="15" xfId="3" applyNumberFormat="1" applyFont="1" applyFill="1" applyBorder="1" applyAlignment="1">
      <alignment horizontal="center" vertical="center"/>
    </xf>
    <xf numFmtId="0" fontId="6" fillId="4" borderId="16" xfId="3" applyNumberFormat="1" applyFont="1" applyFill="1" applyBorder="1" applyAlignment="1">
      <alignment horizontal="center" vertical="center"/>
    </xf>
    <xf numFmtId="0" fontId="6" fillId="4" borderId="17" xfId="3" applyNumberFormat="1" applyFont="1" applyFill="1" applyBorder="1" applyAlignment="1">
      <alignment horizontal="center" vertical="center"/>
    </xf>
    <xf numFmtId="0" fontId="6" fillId="4" borderId="5" xfId="3" applyNumberFormat="1" applyFont="1" applyFill="1" applyBorder="1" applyAlignment="1">
      <alignment horizontal="center" vertical="center"/>
    </xf>
    <xf numFmtId="0" fontId="6" fillId="4" borderId="6" xfId="3" applyNumberFormat="1" applyFont="1" applyFill="1" applyBorder="1" applyAlignment="1">
      <alignment horizontal="center" vertical="center"/>
    </xf>
    <xf numFmtId="0" fontId="6" fillId="4" borderId="8" xfId="3" applyNumberFormat="1" applyFont="1" applyFill="1" applyBorder="1" applyAlignment="1">
      <alignment horizontal="center" vertical="center"/>
    </xf>
    <xf numFmtId="2" fontId="6" fillId="4" borderId="5" xfId="3" applyNumberFormat="1" applyFont="1" applyFill="1" applyBorder="1" applyAlignment="1">
      <alignment horizontal="center" vertical="center"/>
    </xf>
    <xf numFmtId="2" fontId="6" fillId="4" borderId="6" xfId="3" applyNumberFormat="1" applyFont="1" applyFill="1" applyBorder="1" applyAlignment="1">
      <alignment horizontal="center" vertical="center"/>
    </xf>
    <xf numFmtId="2" fontId="6" fillId="4" borderId="8" xfId="3" applyNumberFormat="1" applyFont="1" applyFill="1" applyBorder="1" applyAlignment="1">
      <alignment horizontal="center" vertical="center"/>
    </xf>
    <xf numFmtId="0" fontId="6" fillId="0" borderId="15" xfId="3" applyNumberFormat="1" applyFont="1" applyBorder="1" applyAlignment="1">
      <alignment horizontal="center" vertical="center"/>
    </xf>
    <xf numFmtId="0" fontId="6" fillId="0" borderId="16" xfId="3" applyNumberFormat="1" applyFont="1" applyBorder="1" applyAlignment="1">
      <alignment horizontal="center" vertical="center"/>
    </xf>
    <xf numFmtId="0" fontId="6" fillId="0" borderId="17" xfId="3" applyNumberFormat="1" applyFont="1" applyBorder="1" applyAlignment="1">
      <alignment horizontal="center" vertical="center"/>
    </xf>
    <xf numFmtId="165" fontId="6" fillId="0" borderId="5" xfId="3" applyNumberFormat="1" applyFont="1" applyFill="1" applyBorder="1" applyAlignment="1">
      <alignment horizontal="center" vertical="center"/>
    </xf>
    <xf numFmtId="165" fontId="6" fillId="0" borderId="6" xfId="3" applyNumberFormat="1" applyFont="1" applyFill="1" applyBorder="1" applyAlignment="1">
      <alignment horizontal="center" vertical="center"/>
    </xf>
    <xf numFmtId="165" fontId="6" fillId="0" borderId="8" xfId="3" applyNumberFormat="1" applyFont="1" applyFill="1" applyBorder="1" applyAlignment="1">
      <alignment horizontal="center" vertical="center"/>
    </xf>
    <xf numFmtId="0" fontId="6" fillId="0" borderId="5" xfId="3" applyNumberFormat="1" applyFont="1" applyFill="1" applyBorder="1" applyAlignment="1">
      <alignment horizontal="center" vertical="center"/>
    </xf>
    <xf numFmtId="0" fontId="6" fillId="0" borderId="6" xfId="3" applyNumberFormat="1" applyFont="1" applyFill="1" applyBorder="1" applyAlignment="1">
      <alignment horizontal="center" vertical="center"/>
    </xf>
    <xf numFmtId="0" fontId="6" fillId="0" borderId="8" xfId="3" applyNumberFormat="1" applyFont="1" applyFill="1" applyBorder="1" applyAlignment="1">
      <alignment horizontal="center" vertical="center"/>
    </xf>
    <xf numFmtId="164" fontId="6" fillId="4" borderId="5" xfId="3" applyNumberFormat="1" applyFont="1" applyFill="1" applyBorder="1" applyAlignment="1">
      <alignment horizontal="center" vertical="center"/>
    </xf>
    <xf numFmtId="164" fontId="6" fillId="4" borderId="6" xfId="3" applyNumberFormat="1" applyFont="1" applyFill="1" applyBorder="1" applyAlignment="1">
      <alignment horizontal="center" vertical="center"/>
    </xf>
    <xf numFmtId="164" fontId="6" fillId="4" borderId="8" xfId="3" applyNumberFormat="1" applyFont="1" applyFill="1" applyBorder="1" applyAlignment="1">
      <alignment horizontal="center" vertical="center"/>
    </xf>
    <xf numFmtId="2" fontId="6" fillId="0" borderId="5" xfId="3" applyNumberFormat="1" applyFont="1" applyFill="1" applyBorder="1" applyAlignment="1">
      <alignment horizontal="center" vertical="center"/>
    </xf>
    <xf numFmtId="2" fontId="6" fillId="0" borderId="6" xfId="3" applyNumberFormat="1" applyFont="1" applyFill="1" applyBorder="1" applyAlignment="1">
      <alignment horizontal="center" vertical="center"/>
    </xf>
    <xf numFmtId="2" fontId="6" fillId="0" borderId="8" xfId="3" applyNumberFormat="1" applyFont="1" applyFill="1" applyBorder="1" applyAlignment="1">
      <alignment horizontal="center" vertical="center"/>
    </xf>
    <xf numFmtId="0" fontId="6" fillId="0" borderId="19" xfId="3" applyNumberFormat="1" applyFont="1" applyBorder="1" applyAlignment="1">
      <alignment horizontal="center" vertical="center"/>
    </xf>
    <xf numFmtId="0" fontId="6" fillId="0" borderId="18" xfId="3" applyNumberFormat="1" applyFont="1" applyBorder="1" applyAlignment="1">
      <alignment horizontal="center" vertical="center"/>
    </xf>
    <xf numFmtId="0" fontId="6" fillId="0" borderId="20" xfId="3" applyNumberFormat="1" applyFont="1" applyBorder="1" applyAlignment="1">
      <alignment horizontal="center" vertical="center"/>
    </xf>
    <xf numFmtId="0" fontId="6" fillId="0" borderId="19" xfId="3" applyNumberFormat="1" applyFont="1" applyBorder="1" applyAlignment="1">
      <alignment horizontal="left" vertical="center"/>
    </xf>
    <xf numFmtId="0" fontId="6" fillId="0" borderId="21" xfId="3" applyNumberFormat="1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" fontId="6" fillId="0" borderId="5" xfId="3" applyNumberFormat="1" applyFont="1" applyFill="1" applyBorder="1" applyAlignment="1">
      <alignment horizontal="center" vertical="center"/>
    </xf>
    <xf numFmtId="1" fontId="6" fillId="0" borderId="6" xfId="3" applyNumberFormat="1" applyFont="1" applyFill="1" applyBorder="1" applyAlignment="1">
      <alignment horizontal="center" vertical="center"/>
    </xf>
    <xf numFmtId="1" fontId="6" fillId="0" borderId="8" xfId="3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7" fontId="6" fillId="0" borderId="9" xfId="3" applyNumberFormat="1" applyFont="1" applyBorder="1" applyAlignment="1">
      <alignment horizontal="left" vertical="center"/>
    </xf>
    <xf numFmtId="167" fontId="6" fillId="0" borderId="7" xfId="3" applyNumberFormat="1" applyFont="1" applyBorder="1" applyAlignment="1">
      <alignment horizontal="left" vertical="center"/>
    </xf>
    <xf numFmtId="167" fontId="6" fillId="0" borderId="10" xfId="3" applyNumberFormat="1" applyFont="1" applyBorder="1" applyAlignment="1">
      <alignment horizontal="left" vertical="center"/>
    </xf>
    <xf numFmtId="0" fontId="6" fillId="0" borderId="5" xfId="3" applyNumberFormat="1" applyFont="1" applyBorder="1" applyAlignment="1">
      <alignment horizontal="left" vertical="center"/>
    </xf>
    <xf numFmtId="0" fontId="6" fillId="0" borderId="6" xfId="3" applyNumberFormat="1" applyFont="1" applyBorder="1" applyAlignment="1">
      <alignment horizontal="left" vertical="center"/>
    </xf>
    <xf numFmtId="0" fontId="6" fillId="0" borderId="8" xfId="3" applyNumberFormat="1" applyFont="1" applyBorder="1" applyAlignment="1">
      <alignment horizontal="left" vertical="center"/>
    </xf>
    <xf numFmtId="167" fontId="6" fillId="0" borderId="5" xfId="3" applyNumberFormat="1" applyFont="1" applyBorder="1" applyAlignment="1">
      <alignment horizontal="left" vertical="center"/>
    </xf>
    <xf numFmtId="167" fontId="6" fillId="0" borderId="6" xfId="3" applyNumberFormat="1" applyFont="1" applyBorder="1" applyAlignment="1">
      <alignment horizontal="left" vertical="center"/>
    </xf>
    <xf numFmtId="167" fontId="6" fillId="0" borderId="8" xfId="3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2" xfId="3" applyNumberFormat="1" applyFont="1" applyFill="1" applyBorder="1" applyAlignment="1">
      <alignment horizontal="center" vertical="center"/>
    </xf>
    <xf numFmtId="0" fontId="5" fillId="0" borderId="2" xfId="3" applyNumberFormat="1" applyFont="1" applyBorder="1" applyAlignment="1">
      <alignment horizontal="left" vertical="center"/>
    </xf>
    <xf numFmtId="0" fontId="6" fillId="0" borderId="2" xfId="0" applyFont="1" applyBorder="1" applyAlignment="1"/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5" xfId="3" applyNumberFormat="1" applyFont="1" applyBorder="1" applyAlignment="1">
      <alignment horizontal="center" vertical="center"/>
    </xf>
    <xf numFmtId="0" fontId="5" fillId="0" borderId="6" xfId="3" applyNumberFormat="1" applyFont="1" applyBorder="1" applyAlignment="1">
      <alignment horizontal="center" vertical="center"/>
    </xf>
    <xf numFmtId="0" fontId="5" fillId="0" borderId="8" xfId="3" applyNumberFormat="1" applyFont="1" applyBorder="1" applyAlignment="1">
      <alignment horizontal="center" vertical="center"/>
    </xf>
    <xf numFmtId="0" fontId="5" fillId="0" borderId="1" xfId="3" applyNumberFormat="1" applyFont="1" applyBorder="1" applyAlignment="1">
      <alignment horizontal="left" vertical="center"/>
    </xf>
  </cellXfs>
  <cellStyles count="8">
    <cellStyle name="Comma 2" xfId="7"/>
    <cellStyle name="Normal" xfId="0" builtinId="0"/>
    <cellStyle name="Normal 2" xfId="1"/>
    <cellStyle name="Normal 3" xfId="2"/>
    <cellStyle name="Normal_Cove Creek Design Reach Summary" xfId="3"/>
    <cellStyle name="Normal_Cove Creek Design Reach Summary 2" xfId="4"/>
    <cellStyle name="Normal_Cove Creek Design Reach Summary 3" xfId="5"/>
    <cellStyle name="Percent 2" xfId="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Riffle Cross-Section 1</a:t>
            </a:r>
          </a:p>
        </c:rich>
      </c:tx>
      <c:layout>
        <c:manualLayout>
          <c:xMode val="edge"/>
          <c:yMode val="edge"/>
          <c:x val="0.40508707877829669"/>
          <c:y val="5.033629268289506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969011697150959"/>
          <c:y val="0.14937754547922891"/>
          <c:w val="0.83085048701903141"/>
          <c:h val="0.6908713692946058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'Cross-section'!$C$29:$C$51</c:f>
              <c:numCache>
                <c:formatCode>0.0</c:formatCode>
                <c:ptCount val="23"/>
                <c:pt idx="0">
                  <c:v>0</c:v>
                </c:pt>
                <c:pt idx="1">
                  <c:v>2.93</c:v>
                </c:pt>
                <c:pt idx="2">
                  <c:v>3.5</c:v>
                </c:pt>
                <c:pt idx="3">
                  <c:v>4.57</c:v>
                </c:pt>
                <c:pt idx="4">
                  <c:v>5.41</c:v>
                </c:pt>
                <c:pt idx="5">
                  <c:v>6.2</c:v>
                </c:pt>
                <c:pt idx="6">
                  <c:v>7.06</c:v>
                </c:pt>
                <c:pt idx="7">
                  <c:v>9.42</c:v>
                </c:pt>
                <c:pt idx="8">
                  <c:v>10.52</c:v>
                </c:pt>
                <c:pt idx="9">
                  <c:v>21.31</c:v>
                </c:pt>
              </c:numCache>
            </c:numRef>
          </c:xVal>
          <c:yVal>
            <c:numRef>
              <c:f>'Cross-section'!$E$29:$E$51</c:f>
              <c:numCache>
                <c:formatCode>0.00</c:formatCode>
                <c:ptCount val="23"/>
                <c:pt idx="0">
                  <c:v>99.74</c:v>
                </c:pt>
                <c:pt idx="1">
                  <c:v>99.52</c:v>
                </c:pt>
                <c:pt idx="2">
                  <c:v>99.41</c:v>
                </c:pt>
                <c:pt idx="3">
                  <c:v>98.21</c:v>
                </c:pt>
                <c:pt idx="4">
                  <c:v>98.39</c:v>
                </c:pt>
                <c:pt idx="5">
                  <c:v>98.59</c:v>
                </c:pt>
                <c:pt idx="6">
                  <c:v>99.15</c:v>
                </c:pt>
                <c:pt idx="7">
                  <c:v>99.25</c:v>
                </c:pt>
                <c:pt idx="8">
                  <c:v>99.41</c:v>
                </c:pt>
                <c:pt idx="9">
                  <c:v>99.61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6F-453A-9CF1-A7BCCE713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862696"/>
        <c:axId val="337860736"/>
      </c:scatterChart>
      <c:valAx>
        <c:axId val="3378626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(ft)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7860736"/>
        <c:crosses val="autoZero"/>
        <c:crossBetween val="midCat"/>
      </c:valAx>
      <c:valAx>
        <c:axId val="33786073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Elevation (ft)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37862696"/>
        <c:crossesAt val="-30"/>
        <c:crossBetween val="midCat"/>
        <c:min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60" verticalDpi="36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Longitudinal Profile</a:t>
            </a:r>
          </a:p>
        </c:rich>
      </c:tx>
      <c:layout>
        <c:manualLayout>
          <c:xMode val="edge"/>
          <c:yMode val="edge"/>
          <c:x val="0.44703354077972196"/>
          <c:y val="2.419354838709677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Thalweg</c:v>
          </c:tx>
          <c:spPr>
            <a:ln w="254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'Longitudinal Profile'!$C$15:$C$45</c:f>
              <c:numCache>
                <c:formatCode>0.0</c:formatCode>
                <c:ptCount val="31"/>
              </c:numCache>
            </c:numRef>
          </c:xVal>
          <c:yVal>
            <c:numRef>
              <c:f>'Longitudinal Profile'!$E$15:$E$45</c:f>
              <c:numCache>
                <c:formatCode>0.00</c:formatCode>
                <c:ptCount val="3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0B4-4108-BF60-05BFAD67A354}"/>
            </c:ext>
          </c:extLst>
        </c:ser>
        <c:ser>
          <c:idx val="1"/>
          <c:order val="1"/>
          <c:tx>
            <c:v>Water Surface</c:v>
          </c:tx>
          <c:spPr>
            <a:ln>
              <a:solidFill>
                <a:srgbClr val="0070C0"/>
              </a:solidFill>
            </a:ln>
          </c:spPr>
          <c:marker>
            <c:symbol val="circl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'Longitudinal Profile'!$C$15:$C$45</c:f>
              <c:numCache>
                <c:formatCode>0.0</c:formatCode>
                <c:ptCount val="31"/>
              </c:numCache>
            </c:numRef>
          </c:xVal>
          <c:yVal>
            <c:numRef>
              <c:f>'Longitudinal Profile'!$G$15:$G$45</c:f>
              <c:numCache>
                <c:formatCode>0.00</c:formatCode>
                <c:ptCount val="3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B4-4108-BF60-05BFAD67A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7861912"/>
        <c:axId val="33786230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Bankfull</c:v>
                </c:tx>
                <c:spPr>
                  <a:ln>
                    <a:noFill/>
                  </a:ln>
                </c:spPr>
                <c:marker>
                  <c:symbol val="circle"/>
                  <c:size val="7"/>
                  <c:spPr>
                    <a:solidFill>
                      <a:srgbClr val="C00000"/>
                    </a:solidFill>
                    <a:ln>
                      <a:solidFill>
                        <a:srgbClr val="C00000"/>
                      </a:solidFill>
                    </a:ln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'Longitudinal Profile'!$C$15:$C$45</c15:sqref>
                        </c15:formulaRef>
                      </c:ext>
                    </c:extLst>
                    <c:numCache>
                      <c:formatCode>0.0</c:formatCode>
                      <c:ptCount val="31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'Longitudinal Profile'!$I$15:$I$45</c15:sqref>
                        </c15:formulaRef>
                      </c:ext>
                    </c:extLst>
                    <c:numCache>
                      <c:formatCode>0.00</c:formatCode>
                      <c:ptCount val="31"/>
                    </c:numCache>
                  </c:numRef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20B4-4108-BF60-05BFAD67A354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TOB</c:v>
                </c:tx>
                <c:spPr>
                  <a:ln>
                    <a:noFill/>
                  </a:ln>
                </c:spPr>
                <c:marker>
                  <c:symbol val="circle"/>
                  <c:size val="7"/>
                  <c:spPr>
                    <a:solidFill>
                      <a:srgbClr val="7030A0"/>
                    </a:solidFill>
                    <a:ln>
                      <a:solidFill>
                        <a:srgbClr val="7030A0"/>
                      </a:solidFill>
                    </a:ln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'Longitudinal Profile'!$C$15:$C$51</c15:sqref>
                        </c15:formulaRef>
                      </c:ext>
                    </c:extLst>
                    <c:numCache>
                      <c:formatCode>0.0</c:formatCode>
                      <c:ptCount val="37"/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'Longitudinal Profile'!$K$15:$K$51</c15:sqref>
                        </c15:formulaRef>
                      </c:ext>
                    </c:extLst>
                    <c:numCache>
                      <c:formatCode>0.00</c:formatCode>
                      <c:ptCount val="37"/>
                    </c:numCache>
                  </c:numRef>
                </c:y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20B4-4108-BF60-05BFAD67A354}"/>
                  </c:ext>
                </c:extLst>
              </c15:ser>
            </c15:filteredScatterSeries>
          </c:ext>
        </c:extLst>
      </c:scatterChart>
      <c:valAx>
        <c:axId val="337861912"/>
        <c:scaling>
          <c:orientation val="minMax"/>
          <c:max val="70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Longitudinal Station (ft)</a:t>
                </a:r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37862304"/>
        <c:crosses val="autoZero"/>
        <c:crossBetween val="midCat"/>
        <c:minorUnit val="25"/>
      </c:valAx>
      <c:valAx>
        <c:axId val="337862304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Elevation (ft)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out"/>
        <c:tickLblPos val="nextTo"/>
        <c:spPr>
          <a:ln w="9525">
            <a:noFill/>
          </a:ln>
        </c:spPr>
        <c:crossAx val="337861912"/>
        <c:crosses val="autoZero"/>
        <c:crossBetween val="midCat"/>
      </c:valAx>
    </c:plotArea>
    <c:legend>
      <c:legendPos val="b"/>
      <c:layout/>
      <c:overlay val="0"/>
    </c:legend>
    <c:plotVisOnly val="1"/>
    <c:dispBlanksAs val="span"/>
    <c:showDLblsOverMax val="0"/>
  </c:chart>
  <c:txPr>
    <a:bodyPr/>
    <a:lstStyle/>
    <a:p>
      <a:pPr>
        <a:defRPr sz="1100">
          <a:latin typeface="+mn-lt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7938</xdr:colOff>
      <xdr:row>27</xdr:row>
      <xdr:rowOff>9525</xdr:rowOff>
    </xdr:from>
    <xdr:to>
      <xdr:col>26</xdr:col>
      <xdr:colOff>55563</xdr:colOff>
      <xdr:row>49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356658</xdr:colOff>
      <xdr:row>13</xdr:row>
      <xdr:rowOff>16933</xdr:rowOff>
    </xdr:from>
    <xdr:to>
      <xdr:col>25</xdr:col>
      <xdr:colOff>22226</xdr:colOff>
      <xdr:row>35</xdr:row>
      <xdr:rowOff>131233</xdr:rowOff>
    </xdr:to>
    <xdr:graphicFrame macro="">
      <xdr:nvGraphicFramePr>
        <xdr:cNvPr id="513107" name="Chart 1">
          <a:extLst>
            <a:ext uri="{FF2B5EF4-FFF2-40B4-BE49-F238E27FC236}">
              <a16:creationId xmlns="" xmlns:a16="http://schemas.microsoft.com/office/drawing/2014/main" id="{00000000-0008-0000-0300-000053D4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r/My%20Documents/GJ%20Bus/AL%20Volkert/StreamData%20T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"/>
      <sheetName val="Design"/>
      <sheetName val="Mannings n"/>
      <sheetName val="Long Prof"/>
      <sheetName val="XSEC"/>
      <sheetName val="Pebble Ct"/>
      <sheetName val="Entrainment"/>
    </sheetNames>
    <sheetDataSet>
      <sheetData sheetId="0">
        <row r="3">
          <cell r="A3">
            <v>1000</v>
          </cell>
        </row>
        <row r="4">
          <cell r="A4">
            <v>1250</v>
          </cell>
        </row>
        <row r="6">
          <cell r="A6">
            <v>200</v>
          </cell>
        </row>
        <row r="7">
          <cell r="A7">
            <v>4.5913682277318637</v>
          </cell>
        </row>
        <row r="8">
          <cell r="A8">
            <v>400</v>
          </cell>
        </row>
        <row r="9">
          <cell r="A9">
            <v>1836.5472910927456</v>
          </cell>
        </row>
        <row r="10">
          <cell r="A10">
            <v>80</v>
          </cell>
        </row>
        <row r="11">
          <cell r="A11">
            <v>2295.684113865932</v>
          </cell>
        </row>
        <row r="12">
          <cell r="A12">
            <v>87.11999999999999</v>
          </cell>
        </row>
        <row r="13">
          <cell r="A13">
            <v>10.033845225037108</v>
          </cell>
        </row>
        <row r="17">
          <cell r="A17">
            <v>2500</v>
          </cell>
        </row>
        <row r="18">
          <cell r="A18">
            <v>30</v>
          </cell>
        </row>
        <row r="19">
          <cell r="A19">
            <v>2</v>
          </cell>
        </row>
        <row r="23">
          <cell r="A23">
            <v>1</v>
          </cell>
        </row>
        <row r="24">
          <cell r="A24">
            <v>3</v>
          </cell>
        </row>
        <row r="25">
          <cell r="A25">
            <v>3</v>
          </cell>
        </row>
        <row r="26">
          <cell r="A26">
            <v>7500</v>
          </cell>
        </row>
        <row r="27">
          <cell r="A27">
            <v>2</v>
          </cell>
        </row>
        <row r="31">
          <cell r="A31">
            <v>25</v>
          </cell>
        </row>
        <row r="35">
          <cell r="A35">
            <v>75</v>
          </cell>
        </row>
        <row r="39">
          <cell r="A39">
            <v>1000</v>
          </cell>
        </row>
        <row r="40">
          <cell r="A40">
            <v>1.5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E48"/>
  <sheetViews>
    <sheetView tabSelected="1" zoomScaleNormal="100" workbookViewId="0">
      <selection activeCell="B1" sqref="B1"/>
    </sheetView>
  </sheetViews>
  <sheetFormatPr defaultColWidth="14" defaultRowHeight="16.95" customHeight="1" x14ac:dyDescent="0.25"/>
  <cols>
    <col min="1" max="1" width="4" style="58" customWidth="1"/>
    <col min="2" max="2" width="41" style="58" customWidth="1"/>
    <col min="3" max="5" width="15.6640625" style="57" customWidth="1"/>
    <col min="6" max="16384" width="14" style="58"/>
  </cols>
  <sheetData>
    <row r="1" spans="2:5" s="109" customFormat="1" ht="16.95" customHeight="1" x14ac:dyDescent="0.25">
      <c r="B1" s="109" t="s">
        <v>105</v>
      </c>
      <c r="C1" s="110">
        <v>43859</v>
      </c>
      <c r="D1" s="105"/>
      <c r="E1" s="111" t="s">
        <v>106</v>
      </c>
    </row>
    <row r="2" spans="2:5" ht="16.95" customHeight="1" x14ac:dyDescent="0.25">
      <c r="B2" s="112" t="s">
        <v>65</v>
      </c>
    </row>
    <row r="3" spans="2:5" ht="16.95" customHeight="1" x14ac:dyDescent="0.25">
      <c r="B3" s="104" t="s">
        <v>16</v>
      </c>
      <c r="C3" s="105"/>
    </row>
    <row r="4" spans="2:5" ht="16.95" customHeight="1" x14ac:dyDescent="0.25">
      <c r="B4" s="59"/>
    </row>
    <row r="5" spans="2:5" ht="16.95" customHeight="1" thickBot="1" x14ac:dyDescent="0.3">
      <c r="B5" s="113" t="s">
        <v>17</v>
      </c>
      <c r="C5" s="125" t="s">
        <v>50</v>
      </c>
      <c r="D5" s="125"/>
      <c r="E5" s="125"/>
    </row>
    <row r="6" spans="2:5" ht="16.95" customHeight="1" thickTop="1" x14ac:dyDescent="0.25">
      <c r="B6" s="15" t="s">
        <v>60</v>
      </c>
      <c r="C6" s="126" t="s">
        <v>104</v>
      </c>
      <c r="D6" s="127"/>
      <c r="E6" s="128"/>
    </row>
    <row r="7" spans="2:5" ht="16.95" customHeight="1" x14ac:dyDescent="0.25">
      <c r="B7" s="15" t="s">
        <v>59</v>
      </c>
      <c r="C7" s="129" t="s">
        <v>110</v>
      </c>
      <c r="D7" s="130"/>
      <c r="E7" s="131"/>
    </row>
    <row r="8" spans="2:5" ht="16.95" customHeight="1" x14ac:dyDescent="0.25">
      <c r="B8" s="15" t="s">
        <v>21</v>
      </c>
      <c r="C8" s="132">
        <v>0.59</v>
      </c>
      <c r="D8" s="133"/>
      <c r="E8" s="134"/>
    </row>
    <row r="9" spans="2:5" ht="16.95" customHeight="1" x14ac:dyDescent="0.25">
      <c r="B9" s="15" t="s">
        <v>89</v>
      </c>
      <c r="C9" s="144" t="s">
        <v>107</v>
      </c>
      <c r="D9" s="145"/>
      <c r="E9" s="146"/>
    </row>
    <row r="10" spans="2:5" ht="16.95" customHeight="1" x14ac:dyDescent="0.25">
      <c r="B10" s="15" t="s">
        <v>52</v>
      </c>
      <c r="C10" s="138">
        <f>'Longitudinal Profile'!H9</f>
        <v>2.6701570680628273E-3</v>
      </c>
      <c r="D10" s="139"/>
      <c r="E10" s="140"/>
    </row>
    <row r="11" spans="2:5" ht="16.95" customHeight="1" x14ac:dyDescent="0.25">
      <c r="B11" s="15" t="s">
        <v>53</v>
      </c>
      <c r="C11" s="147">
        <f>'Longitudinal Profile'!H11</f>
        <v>1.35</v>
      </c>
      <c r="D11" s="148"/>
      <c r="E11" s="149"/>
    </row>
    <row r="12" spans="2:5" ht="16.95" customHeight="1" thickBot="1" x14ac:dyDescent="0.3">
      <c r="B12" s="15" t="s">
        <v>23</v>
      </c>
      <c r="C12" s="141">
        <f>'Longitudinal Profile'!H7</f>
        <v>191</v>
      </c>
      <c r="D12" s="142"/>
      <c r="E12" s="143"/>
    </row>
    <row r="13" spans="2:5" ht="16.95" customHeight="1" thickTop="1" x14ac:dyDescent="0.25">
      <c r="B13" s="116" t="s">
        <v>17</v>
      </c>
      <c r="C13" s="135" t="s">
        <v>64</v>
      </c>
      <c r="D13" s="136"/>
      <c r="E13" s="137"/>
    </row>
    <row r="14" spans="2:5" ht="16.95" customHeight="1" x14ac:dyDescent="0.25">
      <c r="B14" s="114" t="s">
        <v>71</v>
      </c>
      <c r="C14" s="122">
        <f>'Cross-section'!G6</f>
        <v>3.3491999999999735</v>
      </c>
      <c r="D14" s="123"/>
      <c r="E14" s="124"/>
    </row>
    <row r="15" spans="2:5" ht="16.95" customHeight="1" x14ac:dyDescent="0.25">
      <c r="B15" s="40" t="s">
        <v>72</v>
      </c>
      <c r="C15" s="122">
        <f>'Cross-section'!G7</f>
        <v>7.02</v>
      </c>
      <c r="D15" s="123">
        <f>'Cross-section'!H7</f>
        <v>0</v>
      </c>
      <c r="E15" s="124">
        <f>'Cross-section'!I7</f>
        <v>0</v>
      </c>
    </row>
    <row r="16" spans="2:5" ht="16.95" customHeight="1" x14ac:dyDescent="0.25">
      <c r="B16" s="40" t="s">
        <v>73</v>
      </c>
      <c r="C16" s="122">
        <f>'Cross-section'!G8</f>
        <v>0.47709401709401333</v>
      </c>
      <c r="D16" s="123">
        <f>'Cross-section'!H8</f>
        <v>0</v>
      </c>
      <c r="E16" s="124">
        <f>'Cross-section'!I8</f>
        <v>0</v>
      </c>
    </row>
    <row r="17" spans="2:5" ht="16.95" customHeight="1" x14ac:dyDescent="0.25">
      <c r="B17" s="40" t="s">
        <v>74</v>
      </c>
      <c r="C17" s="122">
        <f>'Cross-section'!G9</f>
        <v>14.714080974561204</v>
      </c>
      <c r="D17" s="123">
        <f>'Cross-section'!H9</f>
        <v>0</v>
      </c>
      <c r="E17" s="124">
        <f>'Cross-section'!I9</f>
        <v>0</v>
      </c>
    </row>
    <row r="18" spans="2:5" ht="16.95" customHeight="1" x14ac:dyDescent="0.25">
      <c r="B18" s="40" t="s">
        <v>75</v>
      </c>
      <c r="C18" s="122">
        <f>'Cross-section'!G10</f>
        <v>1.2000000000000028</v>
      </c>
      <c r="D18" s="123">
        <f>'Cross-section'!H10</f>
        <v>0</v>
      </c>
      <c r="E18" s="124">
        <f>'Cross-section'!I10</f>
        <v>0</v>
      </c>
    </row>
    <row r="19" spans="2:5" ht="16.95" customHeight="1" x14ac:dyDescent="0.25">
      <c r="B19" s="40" t="s">
        <v>76</v>
      </c>
      <c r="C19" s="122">
        <f>'Cross-section'!G11</f>
        <v>2.5152275170190155</v>
      </c>
      <c r="D19" s="123">
        <f>'Cross-section'!H11</f>
        <v>0</v>
      </c>
      <c r="E19" s="124">
        <f>'Cross-section'!I11</f>
        <v>0</v>
      </c>
    </row>
    <row r="20" spans="2:5" ht="16.95" customHeight="1" x14ac:dyDescent="0.25">
      <c r="B20" s="40" t="s">
        <v>25</v>
      </c>
      <c r="C20" s="122">
        <f>'Cross-section'!G12</f>
        <v>1.2</v>
      </c>
      <c r="D20" s="123">
        <f>'Cross-section'!H12</f>
        <v>0</v>
      </c>
      <c r="E20" s="124">
        <f>'Cross-section'!I12</f>
        <v>0</v>
      </c>
    </row>
    <row r="21" spans="2:5" ht="16.95" customHeight="1" x14ac:dyDescent="0.25">
      <c r="B21" s="40" t="s">
        <v>77</v>
      </c>
      <c r="C21" s="122">
        <f>'Cross-section'!G13</f>
        <v>0.99999999999999756</v>
      </c>
      <c r="D21" s="123">
        <f>'Cross-section'!H13</f>
        <v>0</v>
      </c>
      <c r="E21" s="124">
        <f>'Cross-section'!I13</f>
        <v>0</v>
      </c>
    </row>
    <row r="22" spans="2:5" ht="16.95" customHeight="1" x14ac:dyDescent="0.25">
      <c r="B22" s="40" t="s">
        <v>78</v>
      </c>
      <c r="C22" s="122" t="str">
        <f>'Cross-section'!G14</f>
        <v>&gt;70</v>
      </c>
      <c r="D22" s="123">
        <f>'Cross-section'!H14</f>
        <v>0</v>
      </c>
      <c r="E22" s="124">
        <f>'Cross-section'!I14</f>
        <v>0</v>
      </c>
    </row>
    <row r="23" spans="2:5" ht="16.95" customHeight="1" thickBot="1" x14ac:dyDescent="0.3">
      <c r="B23" s="115" t="s">
        <v>79</v>
      </c>
      <c r="C23" s="122" t="str">
        <f>'Cross-section'!G15</f>
        <v>&gt;10.0</v>
      </c>
      <c r="D23" s="123">
        <f>'Cross-section'!H15</f>
        <v>0</v>
      </c>
      <c r="E23" s="124">
        <f>'Cross-section'!I15</f>
        <v>0</v>
      </c>
    </row>
    <row r="24" spans="2:5" ht="16.95" customHeight="1" thickTop="1" x14ac:dyDescent="0.25">
      <c r="B24" s="116" t="s">
        <v>17</v>
      </c>
      <c r="C24" s="155" t="s">
        <v>54</v>
      </c>
      <c r="D24" s="156"/>
      <c r="E24" s="157"/>
    </row>
    <row r="25" spans="2:5" ht="16.95" customHeight="1" x14ac:dyDescent="0.25">
      <c r="B25" s="40" t="s">
        <v>80</v>
      </c>
      <c r="C25" s="122">
        <f>'Cross-section'!G18</f>
        <v>2.2949119688375577</v>
      </c>
      <c r="D25" s="123">
        <f>'Cross-section'!H18</f>
        <v>0</v>
      </c>
      <c r="E25" s="124">
        <f>'Cross-section'!I18</f>
        <v>0</v>
      </c>
    </row>
    <row r="26" spans="2:5" ht="16.95" customHeight="1" x14ac:dyDescent="0.25">
      <c r="B26" s="40" t="s">
        <v>81</v>
      </c>
      <c r="C26" s="122">
        <f>'Cross-section'!G19</f>
        <v>0.6852119816187674</v>
      </c>
      <c r="D26" s="123">
        <f>'Cross-section'!H19</f>
        <v>0</v>
      </c>
      <c r="E26" s="124">
        <f>'Cross-section'!I19</f>
        <v>0</v>
      </c>
    </row>
    <row r="27" spans="2:5" ht="16.95" customHeight="1" x14ac:dyDescent="0.25">
      <c r="B27" s="40" t="s">
        <v>51</v>
      </c>
      <c r="C27" s="122">
        <f>'Cross-section'!G20</f>
        <v>6.9980333655855848E-2</v>
      </c>
      <c r="D27" s="123">
        <f>'Cross-section'!H20</f>
        <v>0</v>
      </c>
      <c r="E27" s="124">
        <f>'Cross-section'!I20</f>
        <v>0</v>
      </c>
    </row>
    <row r="28" spans="2:5" ht="16.95" customHeight="1" x14ac:dyDescent="0.25">
      <c r="B28" s="40" t="s">
        <v>82</v>
      </c>
      <c r="C28" s="122">
        <f>'Cross-section'!G21</f>
        <v>4.7951363098671505E-2</v>
      </c>
      <c r="D28" s="123">
        <f>'Cross-section'!H21</f>
        <v>0</v>
      </c>
      <c r="E28" s="124">
        <f>'Cross-section'!I21</f>
        <v>0</v>
      </c>
    </row>
    <row r="29" spans="2:5" ht="16.95" customHeight="1" x14ac:dyDescent="0.25">
      <c r="B29" s="15" t="s">
        <v>66</v>
      </c>
      <c r="C29" s="122">
        <f>'Cross-section'!G22</f>
        <v>5.68524233495258</v>
      </c>
      <c r="D29" s="123">
        <f>'Cross-section'!H22</f>
        <v>0</v>
      </c>
      <c r="E29" s="124">
        <f>'Cross-section'!I22</f>
        <v>0</v>
      </c>
    </row>
    <row r="30" spans="2:5" ht="16.95" customHeight="1" thickBot="1" x14ac:dyDescent="0.3">
      <c r="B30" s="15" t="s">
        <v>67</v>
      </c>
      <c r="C30" s="122">
        <f>'Cross-section'!G23</f>
        <v>17.171679099220135</v>
      </c>
      <c r="D30" s="123">
        <f>'Cross-section'!H23</f>
        <v>0</v>
      </c>
      <c r="E30" s="124">
        <f>'Cross-section'!I23</f>
        <v>0</v>
      </c>
    </row>
    <row r="31" spans="2:5" ht="16.95" customHeight="1" thickTop="1" x14ac:dyDescent="0.25">
      <c r="B31" s="153" t="s">
        <v>17</v>
      </c>
      <c r="C31" s="150" t="s">
        <v>57</v>
      </c>
      <c r="D31" s="151"/>
      <c r="E31" s="152"/>
    </row>
    <row r="32" spans="2:5" ht="16.95" customHeight="1" thickBot="1" x14ac:dyDescent="0.3">
      <c r="B32" s="154"/>
      <c r="C32" s="117" t="s">
        <v>18</v>
      </c>
      <c r="D32" s="117" t="s">
        <v>19</v>
      </c>
      <c r="E32" s="117" t="s">
        <v>20</v>
      </c>
    </row>
    <row r="33" spans="2:5" ht="16.95" customHeight="1" thickTop="1" x14ac:dyDescent="0.25">
      <c r="B33" s="40" t="s">
        <v>87</v>
      </c>
      <c r="C33" s="13">
        <f>'Planform Geometry'!H7</f>
        <v>49</v>
      </c>
      <c r="D33" s="13">
        <f>'Planform Geometry'!I7</f>
        <v>59</v>
      </c>
      <c r="E33" s="13">
        <f>'Planform Geometry'!J7</f>
        <v>61</v>
      </c>
    </row>
    <row r="34" spans="2:5" ht="16.95" customHeight="1" x14ac:dyDescent="0.25">
      <c r="B34" s="40" t="s">
        <v>93</v>
      </c>
      <c r="C34" s="14" t="e">
        <f>C33/$D$15</f>
        <v>#DIV/0!</v>
      </c>
      <c r="D34" s="14" t="e">
        <f t="shared" ref="D34:E34" si="0">D33/$D$15</f>
        <v>#DIV/0!</v>
      </c>
      <c r="E34" s="14" t="e">
        <f t="shared" si="0"/>
        <v>#DIV/0!</v>
      </c>
    </row>
    <row r="35" spans="2:5" ht="16.95" customHeight="1" x14ac:dyDescent="0.25">
      <c r="B35" s="40" t="s">
        <v>26</v>
      </c>
      <c r="C35" s="13">
        <f>+'Planform Geometry'!H8</f>
        <v>15</v>
      </c>
      <c r="D35" s="13">
        <f>+'Planform Geometry'!I8</f>
        <v>19</v>
      </c>
      <c r="E35" s="13">
        <f>+'Planform Geometry'!J8</f>
        <v>19</v>
      </c>
    </row>
    <row r="36" spans="2:5" ht="16.95" customHeight="1" x14ac:dyDescent="0.25">
      <c r="B36" s="40" t="s">
        <v>94</v>
      </c>
      <c r="C36" s="14" t="e">
        <f>C35/$D$15</f>
        <v>#DIV/0!</v>
      </c>
      <c r="D36" s="14" t="e">
        <f t="shared" ref="D36" si="1">D35/$D$15</f>
        <v>#DIV/0!</v>
      </c>
      <c r="E36" s="14" t="e">
        <f t="shared" ref="E36" si="2">E35/$D$15</f>
        <v>#DIV/0!</v>
      </c>
    </row>
    <row r="37" spans="2:5" ht="16.95" customHeight="1" x14ac:dyDescent="0.25">
      <c r="B37" s="40" t="s">
        <v>88</v>
      </c>
      <c r="C37" s="13">
        <f>+'Planform Geometry'!H9</f>
        <v>26</v>
      </c>
      <c r="D37" s="13">
        <f>+'Planform Geometry'!I9</f>
        <v>27</v>
      </c>
      <c r="E37" s="13">
        <f>+'Planform Geometry'!J9</f>
        <v>33</v>
      </c>
    </row>
    <row r="38" spans="2:5" ht="16.95" customHeight="1" thickBot="1" x14ac:dyDescent="0.3">
      <c r="B38" s="115" t="s">
        <v>95</v>
      </c>
      <c r="C38" s="14" t="e">
        <f>C37/$D$15</f>
        <v>#DIV/0!</v>
      </c>
      <c r="D38" s="14" t="e">
        <f t="shared" ref="D38" si="3">D37/$D$15</f>
        <v>#DIV/0!</v>
      </c>
      <c r="E38" s="14" t="e">
        <f>E37/$D$15</f>
        <v>#DIV/0!</v>
      </c>
    </row>
    <row r="39" spans="2:5" ht="16.95" customHeight="1" thickTop="1" x14ac:dyDescent="0.25">
      <c r="B39" s="153" t="s">
        <v>17</v>
      </c>
      <c r="C39" s="150" t="s">
        <v>58</v>
      </c>
      <c r="D39" s="151"/>
      <c r="E39" s="152"/>
    </row>
    <row r="40" spans="2:5" ht="16.95" customHeight="1" thickBot="1" x14ac:dyDescent="0.3">
      <c r="B40" s="154"/>
      <c r="C40" s="117" t="s">
        <v>18</v>
      </c>
      <c r="D40" s="117" t="s">
        <v>19</v>
      </c>
      <c r="E40" s="117" t="s">
        <v>20</v>
      </c>
    </row>
    <row r="41" spans="2:5" ht="16.95" customHeight="1" thickTop="1" x14ac:dyDescent="0.25">
      <c r="B41" s="40" t="s">
        <v>96</v>
      </c>
      <c r="C41" s="14">
        <f>+'Longitudinal Profile'!T8</f>
        <v>0</v>
      </c>
      <c r="D41" s="14" t="e">
        <f>+'Longitudinal Profile'!U8</f>
        <v>#NUM!</v>
      </c>
      <c r="E41" s="14">
        <f>+'Longitudinal Profile'!V8</f>
        <v>0</v>
      </c>
    </row>
    <row r="42" spans="2:5" ht="16.95" customHeight="1" x14ac:dyDescent="0.25">
      <c r="B42" s="40" t="s">
        <v>97</v>
      </c>
      <c r="C42" s="14" t="e">
        <f>C41/$D$15</f>
        <v>#DIV/0!</v>
      </c>
      <c r="D42" s="14" t="e">
        <f t="shared" ref="D42" si="4">D41/$D$15</f>
        <v>#NUM!</v>
      </c>
      <c r="E42" s="14" t="e">
        <f t="shared" ref="E42" si="5">E41/$D$15</f>
        <v>#DIV/0!</v>
      </c>
    </row>
    <row r="43" spans="2:5" ht="16.95" customHeight="1" x14ac:dyDescent="0.25">
      <c r="B43" s="40" t="s">
        <v>22</v>
      </c>
      <c r="C43" s="16">
        <f>+'Longitudinal Profile'!T9</f>
        <v>0</v>
      </c>
      <c r="D43" s="16" t="e">
        <f>+'Longitudinal Profile'!U9</f>
        <v>#NUM!</v>
      </c>
      <c r="E43" s="16">
        <f>+'Longitudinal Profile'!V9</f>
        <v>0</v>
      </c>
    </row>
    <row r="44" spans="2:5" ht="16.95" customHeight="1" x14ac:dyDescent="0.25">
      <c r="B44" s="40" t="s">
        <v>98</v>
      </c>
      <c r="C44" s="14" t="e">
        <f>C43/$D$15</f>
        <v>#DIV/0!</v>
      </c>
      <c r="D44" s="14" t="e">
        <f t="shared" ref="D44" si="6">D43/$D$15</f>
        <v>#NUM!</v>
      </c>
      <c r="E44" s="14" t="e">
        <f t="shared" ref="E44" si="7">E43/$D$15</f>
        <v>#DIV/0!</v>
      </c>
    </row>
    <row r="45" spans="2:5" ht="16.95" customHeight="1" x14ac:dyDescent="0.25">
      <c r="B45" s="40" t="s">
        <v>99</v>
      </c>
      <c r="C45" s="14">
        <f>+'Longitudinal Profile'!T7</f>
        <v>0</v>
      </c>
      <c r="D45" s="14" t="e">
        <f>+'Longitudinal Profile'!U7</f>
        <v>#NUM!</v>
      </c>
      <c r="E45" s="14">
        <f>+'Longitudinal Profile'!V7</f>
        <v>0</v>
      </c>
    </row>
    <row r="46" spans="2:5" ht="16.95" customHeight="1" x14ac:dyDescent="0.25">
      <c r="B46" s="40" t="s">
        <v>100</v>
      </c>
      <c r="C46" s="14" t="e">
        <f>C45/$D$15</f>
        <v>#DIV/0!</v>
      </c>
      <c r="D46" s="14" t="e">
        <f t="shared" ref="D46:E46" si="8">D45/$D$15</f>
        <v>#NUM!</v>
      </c>
      <c r="E46" s="14" t="e">
        <f t="shared" si="8"/>
        <v>#DIV/0!</v>
      </c>
    </row>
    <row r="47" spans="2:5" ht="16.95" customHeight="1" x14ac:dyDescent="0.25">
      <c r="B47" s="40" t="s">
        <v>101</v>
      </c>
      <c r="C47" s="62">
        <f>+'Longitudinal Profile'!T10</f>
        <v>0</v>
      </c>
      <c r="D47" s="62" t="e">
        <f>+'Longitudinal Profile'!U10</f>
        <v>#NUM!</v>
      </c>
      <c r="E47" s="62">
        <f>+'Longitudinal Profile'!V10</f>
        <v>0</v>
      </c>
    </row>
    <row r="48" spans="2:5" ht="16.95" customHeight="1" x14ac:dyDescent="0.25">
      <c r="B48" s="40" t="s">
        <v>102</v>
      </c>
      <c r="C48" s="14">
        <f>C47/$C$10</f>
        <v>0</v>
      </c>
      <c r="D48" s="14" t="e">
        <f t="shared" ref="D48:E48" si="9">D47/$C$10</f>
        <v>#NUM!</v>
      </c>
      <c r="E48" s="14">
        <f t="shared" si="9"/>
        <v>0</v>
      </c>
    </row>
  </sheetData>
  <mergeCells count="30">
    <mergeCell ref="C39:E39"/>
    <mergeCell ref="B39:B40"/>
    <mergeCell ref="C24:E24"/>
    <mergeCell ref="C31:E31"/>
    <mergeCell ref="B31:B32"/>
    <mergeCell ref="C25:E25"/>
    <mergeCell ref="C26:E26"/>
    <mergeCell ref="C27:E27"/>
    <mergeCell ref="C28:E28"/>
    <mergeCell ref="C29:E29"/>
    <mergeCell ref="C30:E30"/>
    <mergeCell ref="C5:E5"/>
    <mergeCell ref="C6:E6"/>
    <mergeCell ref="C7:E7"/>
    <mergeCell ref="C8:E8"/>
    <mergeCell ref="C13:E13"/>
    <mergeCell ref="C10:E10"/>
    <mergeCell ref="C12:E12"/>
    <mergeCell ref="C9:E9"/>
    <mergeCell ref="C11:E11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</mergeCells>
  <pageMargins left="0.75" right="0.75" top="0.56000000000000005" bottom="0.54" header="0.5" footer="0.5"/>
  <pageSetup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2"/>
  <sheetViews>
    <sheetView zoomScaleNormal="100" workbookViewId="0">
      <selection activeCell="I2" sqref="I2"/>
    </sheetView>
  </sheetViews>
  <sheetFormatPr defaultColWidth="7.6640625" defaultRowHeight="16.5" customHeight="1" x14ac:dyDescent="0.25"/>
  <cols>
    <col min="1" max="1" width="3.6640625" style="2" customWidth="1"/>
    <col min="2" max="6" width="7.6640625" style="2"/>
    <col min="7" max="7" width="8" style="2" customWidth="1"/>
    <col min="8" max="8" width="8.33203125" style="2" customWidth="1"/>
    <col min="9" max="9" width="7.6640625" style="2"/>
    <col min="10" max="10" width="36.77734375" style="4" customWidth="1"/>
    <col min="11" max="16384" width="7.6640625" style="2"/>
  </cols>
  <sheetData>
    <row r="2" spans="2:12" ht="16.5" customHeight="1" x14ac:dyDescent="0.25">
      <c r="B2" s="1" t="s">
        <v>70</v>
      </c>
      <c r="I2" s="3"/>
      <c r="K2" s="5"/>
      <c r="L2" s="6"/>
    </row>
    <row r="3" spans="2:12" ht="16.5" customHeight="1" x14ac:dyDescent="0.25">
      <c r="B3" s="106" t="s">
        <v>14</v>
      </c>
      <c r="C3" s="118"/>
      <c r="D3" s="118"/>
      <c r="E3" s="118"/>
      <c r="K3" s="5"/>
      <c r="L3" s="8"/>
    </row>
    <row r="4" spans="2:12" ht="16.5" customHeight="1" x14ac:dyDescent="0.25">
      <c r="B4" s="9"/>
      <c r="C4" s="10"/>
      <c r="D4" s="10"/>
      <c r="E4" s="10"/>
      <c r="K4" s="5"/>
      <c r="L4" s="5"/>
    </row>
    <row r="5" spans="2:12" ht="16.5" customHeight="1" x14ac:dyDescent="0.25">
      <c r="B5" s="164" t="s">
        <v>17</v>
      </c>
      <c r="C5" s="165"/>
      <c r="D5" s="165"/>
      <c r="E5" s="165"/>
      <c r="F5" s="166"/>
      <c r="G5" s="164" t="s">
        <v>64</v>
      </c>
      <c r="H5" s="165"/>
      <c r="I5" s="166"/>
      <c r="K5" s="5"/>
      <c r="L5" s="5"/>
    </row>
    <row r="6" spans="2:12" ht="16.5" customHeight="1" x14ac:dyDescent="0.25">
      <c r="B6" s="173" t="s">
        <v>71</v>
      </c>
      <c r="C6" s="174"/>
      <c r="D6" s="174"/>
      <c r="E6" s="174"/>
      <c r="F6" s="175"/>
      <c r="G6" s="161">
        <f>K30</f>
        <v>3.3491999999999735</v>
      </c>
      <c r="H6" s="162"/>
      <c r="I6" s="163"/>
      <c r="K6" s="5"/>
      <c r="L6" s="5"/>
    </row>
    <row r="7" spans="2:12" ht="16.5" customHeight="1" x14ac:dyDescent="0.25">
      <c r="B7" s="173" t="s">
        <v>72</v>
      </c>
      <c r="C7" s="174"/>
      <c r="D7" s="174"/>
      <c r="E7" s="174"/>
      <c r="F7" s="175"/>
      <c r="G7" s="161">
        <f t="shared" ref="G7:G15" si="0">K31</f>
        <v>7.02</v>
      </c>
      <c r="H7" s="162"/>
      <c r="I7" s="163"/>
      <c r="J7" s="12"/>
      <c r="K7" s="5"/>
      <c r="L7" s="5"/>
    </row>
    <row r="8" spans="2:12" ht="16.5" customHeight="1" x14ac:dyDescent="0.25">
      <c r="B8" s="173" t="s">
        <v>73</v>
      </c>
      <c r="C8" s="174"/>
      <c r="D8" s="174"/>
      <c r="E8" s="174"/>
      <c r="F8" s="175"/>
      <c r="G8" s="161">
        <f t="shared" si="0"/>
        <v>0.47709401709401333</v>
      </c>
      <c r="H8" s="162"/>
      <c r="I8" s="163"/>
      <c r="J8" s="12"/>
      <c r="K8" s="5"/>
      <c r="L8" s="5"/>
    </row>
    <row r="9" spans="2:12" ht="16.5" customHeight="1" x14ac:dyDescent="0.25">
      <c r="B9" s="173" t="s">
        <v>74</v>
      </c>
      <c r="C9" s="174"/>
      <c r="D9" s="174"/>
      <c r="E9" s="174"/>
      <c r="F9" s="175"/>
      <c r="G9" s="161">
        <f t="shared" si="0"/>
        <v>14.714080974561204</v>
      </c>
      <c r="H9" s="162"/>
      <c r="I9" s="163"/>
      <c r="J9" s="12"/>
      <c r="K9" s="5"/>
      <c r="L9" s="5"/>
    </row>
    <row r="10" spans="2:12" ht="16.5" customHeight="1" x14ac:dyDescent="0.25">
      <c r="B10" s="173" t="s">
        <v>75</v>
      </c>
      <c r="C10" s="174"/>
      <c r="D10" s="174"/>
      <c r="E10" s="174"/>
      <c r="F10" s="175"/>
      <c r="G10" s="161">
        <f t="shared" si="0"/>
        <v>1.2000000000000028</v>
      </c>
      <c r="H10" s="162"/>
      <c r="I10" s="163"/>
      <c r="J10" s="12"/>
      <c r="K10" s="5"/>
      <c r="L10" s="5"/>
    </row>
    <row r="11" spans="2:12" ht="16.5" customHeight="1" x14ac:dyDescent="0.25">
      <c r="B11" s="173" t="s">
        <v>76</v>
      </c>
      <c r="C11" s="174"/>
      <c r="D11" s="174"/>
      <c r="E11" s="174"/>
      <c r="F11" s="175"/>
      <c r="G11" s="161">
        <f t="shared" si="0"/>
        <v>2.5152275170190155</v>
      </c>
      <c r="H11" s="162"/>
      <c r="I11" s="163"/>
      <c r="J11" s="12"/>
      <c r="K11" s="5"/>
      <c r="L11" s="5"/>
    </row>
    <row r="12" spans="2:12" ht="16.5" customHeight="1" x14ac:dyDescent="0.25">
      <c r="B12" s="170" t="s">
        <v>25</v>
      </c>
      <c r="C12" s="171"/>
      <c r="D12" s="171"/>
      <c r="E12" s="171"/>
      <c r="F12" s="172"/>
      <c r="G12" s="161">
        <f t="shared" si="0"/>
        <v>1.2</v>
      </c>
      <c r="H12" s="162"/>
      <c r="I12" s="163"/>
      <c r="J12" s="12"/>
      <c r="K12" s="5"/>
      <c r="L12" s="5"/>
    </row>
    <row r="13" spans="2:12" ht="16.5" customHeight="1" x14ac:dyDescent="0.25">
      <c r="B13" s="170" t="s">
        <v>77</v>
      </c>
      <c r="C13" s="171"/>
      <c r="D13" s="171"/>
      <c r="E13" s="171"/>
      <c r="F13" s="172"/>
      <c r="G13" s="161">
        <f t="shared" si="0"/>
        <v>0.99999999999999756</v>
      </c>
      <c r="H13" s="162"/>
      <c r="I13" s="163"/>
      <c r="J13" s="12"/>
      <c r="K13" s="5"/>
      <c r="L13" s="5"/>
    </row>
    <row r="14" spans="2:12" ht="16.5" customHeight="1" x14ac:dyDescent="0.25">
      <c r="B14" s="167" t="s">
        <v>78</v>
      </c>
      <c r="C14" s="168"/>
      <c r="D14" s="168"/>
      <c r="E14" s="168"/>
      <c r="F14" s="169"/>
      <c r="G14" s="161" t="str">
        <f t="shared" si="0"/>
        <v>&gt;70</v>
      </c>
      <c r="H14" s="162"/>
      <c r="I14" s="163"/>
      <c r="J14" s="12"/>
      <c r="K14" s="5"/>
      <c r="L14" s="5"/>
    </row>
    <row r="15" spans="2:12" ht="16.5" customHeight="1" x14ac:dyDescent="0.25">
      <c r="B15" s="173" t="s">
        <v>79</v>
      </c>
      <c r="C15" s="174"/>
      <c r="D15" s="174"/>
      <c r="E15" s="174"/>
      <c r="F15" s="175"/>
      <c r="G15" s="161" t="str">
        <f t="shared" si="0"/>
        <v>&gt;10.0</v>
      </c>
      <c r="H15" s="162"/>
      <c r="I15" s="163"/>
      <c r="J15" s="12"/>
      <c r="K15" s="5"/>
      <c r="L15" s="5"/>
    </row>
    <row r="16" spans="2:12" ht="16.5" customHeight="1" x14ac:dyDescent="0.25">
      <c r="J16" s="12"/>
      <c r="K16" s="5"/>
      <c r="L16" s="5"/>
    </row>
    <row r="17" spans="2:12" ht="16.5" customHeight="1" x14ac:dyDescent="0.25">
      <c r="B17" s="164" t="s">
        <v>17</v>
      </c>
      <c r="C17" s="165"/>
      <c r="D17" s="165"/>
      <c r="E17" s="165"/>
      <c r="F17" s="166"/>
      <c r="G17" s="164" t="s">
        <v>54</v>
      </c>
      <c r="H17" s="165"/>
      <c r="I17" s="166"/>
      <c r="K17" s="5"/>
      <c r="L17" s="5"/>
    </row>
    <row r="18" spans="2:12" ht="16.5" customHeight="1" x14ac:dyDescent="0.25">
      <c r="B18" s="173" t="s">
        <v>80</v>
      </c>
      <c r="C18" s="174"/>
      <c r="D18" s="174"/>
      <c r="E18" s="174"/>
      <c r="F18" s="175"/>
      <c r="G18" s="158">
        <f>K44</f>
        <v>2.2949119688375577</v>
      </c>
      <c r="H18" s="159"/>
      <c r="I18" s="160"/>
      <c r="K18" s="5"/>
      <c r="L18" s="5"/>
    </row>
    <row r="19" spans="2:12" ht="16.5" customHeight="1" x14ac:dyDescent="0.25">
      <c r="B19" s="173" t="s">
        <v>81</v>
      </c>
      <c r="C19" s="174"/>
      <c r="D19" s="174"/>
      <c r="E19" s="174"/>
      <c r="F19" s="175"/>
      <c r="G19" s="122">
        <f t="shared" ref="G19:G23" si="1">K45</f>
        <v>0.6852119816187674</v>
      </c>
      <c r="H19" s="123"/>
      <c r="I19" s="124"/>
      <c r="K19" s="5"/>
      <c r="L19" s="5"/>
    </row>
    <row r="20" spans="2:12" ht="16.5" customHeight="1" x14ac:dyDescent="0.25">
      <c r="B20" s="173" t="s">
        <v>82</v>
      </c>
      <c r="C20" s="174"/>
      <c r="D20" s="174"/>
      <c r="E20" s="174"/>
      <c r="F20" s="175"/>
      <c r="G20" s="122">
        <f t="shared" si="1"/>
        <v>6.9980333655855848E-2</v>
      </c>
      <c r="H20" s="123"/>
      <c r="I20" s="124"/>
      <c r="J20" s="2"/>
      <c r="K20" s="5"/>
      <c r="L20" s="5"/>
    </row>
    <row r="21" spans="2:12" ht="16.5" customHeight="1" x14ac:dyDescent="0.25">
      <c r="B21" s="173" t="s">
        <v>49</v>
      </c>
      <c r="C21" s="174"/>
      <c r="D21" s="174"/>
      <c r="E21" s="174"/>
      <c r="F21" s="175"/>
      <c r="G21" s="122">
        <f t="shared" si="1"/>
        <v>4.7951363098671505E-2</v>
      </c>
      <c r="H21" s="123"/>
      <c r="I21" s="124"/>
      <c r="J21" s="2"/>
    </row>
    <row r="22" spans="2:12" ht="16.5" customHeight="1" x14ac:dyDescent="0.25">
      <c r="B22" s="15" t="s">
        <v>55</v>
      </c>
      <c r="C22" s="16"/>
      <c r="D22" s="16"/>
      <c r="E22" s="16"/>
      <c r="F22" s="15"/>
      <c r="G22" s="158">
        <f t="shared" si="1"/>
        <v>5.68524233495258</v>
      </c>
      <c r="H22" s="159"/>
      <c r="I22" s="160"/>
      <c r="J22" s="2"/>
    </row>
    <row r="23" spans="2:12" ht="16.5" customHeight="1" x14ac:dyDescent="0.25">
      <c r="B23" s="15" t="s">
        <v>56</v>
      </c>
      <c r="C23" s="17"/>
      <c r="D23" s="17"/>
      <c r="E23" s="17"/>
      <c r="F23" s="15"/>
      <c r="G23" s="158">
        <f t="shared" si="1"/>
        <v>17.171679099220135</v>
      </c>
      <c r="H23" s="159"/>
      <c r="I23" s="160"/>
      <c r="J23" s="2"/>
      <c r="K23" s="5"/>
      <c r="L23" s="5"/>
    </row>
    <row r="24" spans="2:12" ht="16.5" customHeight="1" x14ac:dyDescent="0.25">
      <c r="B24" s="9"/>
      <c r="C24" s="10"/>
      <c r="D24" s="10"/>
      <c r="E24" s="10"/>
      <c r="J24" s="2"/>
      <c r="K24" s="5"/>
      <c r="L24" s="5"/>
    </row>
    <row r="25" spans="2:12" ht="16.5" customHeight="1" x14ac:dyDescent="0.25">
      <c r="B25" s="18" t="s">
        <v>62</v>
      </c>
      <c r="C25" s="19"/>
      <c r="D25" s="19"/>
      <c r="E25" s="20" t="s">
        <v>63</v>
      </c>
      <c r="F25" s="107"/>
      <c r="J25" s="2"/>
      <c r="K25" s="5"/>
      <c r="L25" s="5"/>
    </row>
    <row r="26" spans="2:12" ht="16.5" customHeight="1" x14ac:dyDescent="0.25">
      <c r="B26" s="9"/>
      <c r="C26" s="10"/>
      <c r="D26" s="10"/>
      <c r="E26" s="10"/>
      <c r="K26" s="5"/>
      <c r="L26" s="5"/>
    </row>
    <row r="27" spans="2:12" ht="16.5" customHeight="1" x14ac:dyDescent="0.25">
      <c r="C27" s="21" t="s">
        <v>37</v>
      </c>
      <c r="D27" s="103"/>
      <c r="E27" s="4"/>
      <c r="I27" s="6"/>
      <c r="K27" s="23"/>
      <c r="L27" s="24"/>
    </row>
    <row r="28" spans="2:12" ht="16.5" customHeight="1" thickBot="1" x14ac:dyDescent="0.3">
      <c r="B28" s="25" t="s">
        <v>1</v>
      </c>
      <c r="C28" s="25" t="s">
        <v>0</v>
      </c>
      <c r="D28" s="25" t="s">
        <v>36</v>
      </c>
      <c r="E28" s="25" t="s">
        <v>7</v>
      </c>
      <c r="F28" s="25" t="s">
        <v>5</v>
      </c>
      <c r="G28" s="25" t="s">
        <v>4</v>
      </c>
      <c r="H28" s="25" t="s">
        <v>6</v>
      </c>
      <c r="J28" s="26" t="s">
        <v>17</v>
      </c>
      <c r="K28" s="27" t="s">
        <v>50</v>
      </c>
      <c r="L28" s="28"/>
    </row>
    <row r="29" spans="2:12" ht="16.5" customHeight="1" thickTop="1" x14ac:dyDescent="0.25">
      <c r="B29" s="119"/>
      <c r="C29" s="120">
        <v>0</v>
      </c>
      <c r="D29" s="121"/>
      <c r="E29" s="30">
        <v>99.74</v>
      </c>
      <c r="F29" s="31"/>
      <c r="G29" s="32"/>
      <c r="H29" s="31"/>
      <c r="J29" s="33" t="s">
        <v>15</v>
      </c>
      <c r="K29" s="34">
        <f>LOOKUP("LBKF",B29:E51)</f>
        <v>99.41</v>
      </c>
      <c r="L29" s="35"/>
    </row>
    <row r="30" spans="2:12" ht="16.5" customHeight="1" x14ac:dyDescent="0.25">
      <c r="B30" s="119"/>
      <c r="C30" s="120">
        <v>2.93</v>
      </c>
      <c r="D30" s="121"/>
      <c r="E30" s="30">
        <v>99.52</v>
      </c>
      <c r="F30" s="31">
        <f t="shared" ref="F30:F37" si="2">IF(E30&gt;0,IF(E30&lt;K$29,K$29-E30,0),0)</f>
        <v>0</v>
      </c>
      <c r="G30" s="32">
        <f t="shared" ref="G30:G37" si="3">IF(E30&gt;0,IF(E30&lt;=K$29,C30-C29,0),0)</f>
        <v>0</v>
      </c>
      <c r="H30" s="31">
        <f t="shared" ref="H30:H37" si="4">IF(E30&lt;=K$29,G30*(F29+F30)/2,0)</f>
        <v>0</v>
      </c>
      <c r="J30" s="37" t="s">
        <v>71</v>
      </c>
      <c r="K30" s="11">
        <f>SUM(H29:H51)</f>
        <v>3.3491999999999735</v>
      </c>
      <c r="L30" s="35"/>
    </row>
    <row r="31" spans="2:12" ht="16.5" customHeight="1" x14ac:dyDescent="0.25">
      <c r="B31" s="119" t="s">
        <v>2</v>
      </c>
      <c r="C31" s="120">
        <v>3.5</v>
      </c>
      <c r="D31" s="121"/>
      <c r="E31" s="30">
        <v>99.41</v>
      </c>
      <c r="F31" s="31">
        <f t="shared" si="2"/>
        <v>0</v>
      </c>
      <c r="G31" s="32">
        <f t="shared" si="3"/>
        <v>0.56999999999999984</v>
      </c>
      <c r="H31" s="31">
        <f t="shared" si="4"/>
        <v>0</v>
      </c>
      <c r="J31" s="37" t="s">
        <v>72</v>
      </c>
      <c r="K31" s="11">
        <f>LOOKUP("RBKF",B29:C51)-LOOKUP("LBKF",B29:C51)</f>
        <v>7.02</v>
      </c>
      <c r="L31" s="35"/>
    </row>
    <row r="32" spans="2:12" ht="16.5" customHeight="1" x14ac:dyDescent="0.25">
      <c r="B32" s="119"/>
      <c r="C32" s="120">
        <v>4.57</v>
      </c>
      <c r="D32" s="121"/>
      <c r="E32" s="30">
        <v>98.21</v>
      </c>
      <c r="F32" s="31">
        <f t="shared" si="2"/>
        <v>1.2000000000000028</v>
      </c>
      <c r="G32" s="32">
        <f t="shared" si="3"/>
        <v>1.0700000000000003</v>
      </c>
      <c r="H32" s="31">
        <f t="shared" si="4"/>
        <v>0.64200000000000168</v>
      </c>
      <c r="J32" s="37" t="s">
        <v>73</v>
      </c>
      <c r="K32" s="11">
        <f>K30/K31</f>
        <v>0.47709401709401333</v>
      </c>
      <c r="L32" s="35"/>
    </row>
    <row r="33" spans="2:13" ht="16.5" customHeight="1" x14ac:dyDescent="0.25">
      <c r="B33" s="119"/>
      <c r="C33" s="120">
        <v>5.41</v>
      </c>
      <c r="D33" s="121"/>
      <c r="E33" s="30">
        <v>98.39</v>
      </c>
      <c r="F33" s="31">
        <f t="shared" si="2"/>
        <v>1.019999999999996</v>
      </c>
      <c r="G33" s="32">
        <f t="shared" si="3"/>
        <v>0.83999999999999986</v>
      </c>
      <c r="H33" s="31">
        <f t="shared" si="4"/>
        <v>0.93239999999999934</v>
      </c>
      <c r="J33" s="37" t="s">
        <v>74</v>
      </c>
      <c r="K33" s="38">
        <f>K31/K32</f>
        <v>14.714080974561204</v>
      </c>
      <c r="L33" s="35"/>
    </row>
    <row r="34" spans="2:13" ht="16.5" customHeight="1" x14ac:dyDescent="0.25">
      <c r="B34" s="119"/>
      <c r="C34" s="120">
        <v>6.2</v>
      </c>
      <c r="D34" s="121"/>
      <c r="E34" s="30">
        <v>98.59</v>
      </c>
      <c r="F34" s="31">
        <f t="shared" si="2"/>
        <v>0.81999999999999318</v>
      </c>
      <c r="G34" s="32">
        <f t="shared" si="3"/>
        <v>0.79</v>
      </c>
      <c r="H34" s="31">
        <f t="shared" si="4"/>
        <v>0.72679999999999578</v>
      </c>
      <c r="J34" s="37" t="s">
        <v>75</v>
      </c>
      <c r="K34" s="11">
        <f>MAX(F29:F51)</f>
        <v>1.2000000000000028</v>
      </c>
      <c r="L34" s="35"/>
    </row>
    <row r="35" spans="2:13" ht="16.5" customHeight="1" x14ac:dyDescent="0.25">
      <c r="B35" s="119"/>
      <c r="C35" s="120">
        <v>7.06</v>
      </c>
      <c r="D35" s="121"/>
      <c r="E35" s="30">
        <v>99.15</v>
      </c>
      <c r="F35" s="31">
        <f t="shared" si="2"/>
        <v>0.25999999999999091</v>
      </c>
      <c r="G35" s="32">
        <f t="shared" si="3"/>
        <v>0.85999999999999943</v>
      </c>
      <c r="H35" s="31">
        <f t="shared" si="4"/>
        <v>0.46439999999999287</v>
      </c>
      <c r="J35" s="37" t="s">
        <v>76</v>
      </c>
      <c r="K35" s="39">
        <f>K34/K32</f>
        <v>2.5152275170190155</v>
      </c>
      <c r="L35" s="35"/>
    </row>
    <row r="36" spans="2:13" ht="16.5" customHeight="1" x14ac:dyDescent="0.25">
      <c r="B36" s="119"/>
      <c r="C36" s="120">
        <v>9.42</v>
      </c>
      <c r="D36" s="121"/>
      <c r="E36" s="30">
        <v>99.25</v>
      </c>
      <c r="F36" s="31">
        <f t="shared" si="2"/>
        <v>0.15999999999999659</v>
      </c>
      <c r="G36" s="32">
        <f t="shared" si="3"/>
        <v>2.3600000000000003</v>
      </c>
      <c r="H36" s="31">
        <f t="shared" si="4"/>
        <v>0.49559999999998533</v>
      </c>
      <c r="J36" s="40" t="s">
        <v>25</v>
      </c>
      <c r="K36" s="41">
        <v>1.2</v>
      </c>
      <c r="L36" s="35"/>
    </row>
    <row r="37" spans="2:13" ht="16.5" customHeight="1" x14ac:dyDescent="0.25">
      <c r="B37" s="119" t="s">
        <v>3</v>
      </c>
      <c r="C37" s="120">
        <v>10.52</v>
      </c>
      <c r="D37" s="121"/>
      <c r="E37" s="30">
        <v>99.41</v>
      </c>
      <c r="F37" s="31">
        <f t="shared" si="2"/>
        <v>0</v>
      </c>
      <c r="G37" s="32">
        <f t="shared" si="3"/>
        <v>1.0999999999999996</v>
      </c>
      <c r="H37" s="31">
        <f t="shared" si="4"/>
        <v>8.7999999999998094E-2</v>
      </c>
      <c r="J37" s="40" t="s">
        <v>77</v>
      </c>
      <c r="K37" s="42">
        <f>+K36/K34</f>
        <v>0.99999999999999756</v>
      </c>
      <c r="L37" s="35"/>
    </row>
    <row r="38" spans="2:13" ht="16.5" customHeight="1" x14ac:dyDescent="0.25">
      <c r="B38" s="119"/>
      <c r="C38" s="120">
        <v>21.31</v>
      </c>
      <c r="D38" s="121"/>
      <c r="E38" s="30">
        <v>99.61</v>
      </c>
      <c r="F38" s="31">
        <f t="shared" ref="F38" si="5">IF(E38&gt;0,IF(E38&lt;K$29,K$29-E38,0),0)</f>
        <v>0</v>
      </c>
      <c r="G38" s="32">
        <f t="shared" ref="G38" si="6">IF(E38&gt;0,IF(E38&lt;=K$29,C38-C37,0),0)</f>
        <v>0</v>
      </c>
      <c r="H38" s="31">
        <f t="shared" ref="H38" si="7">IF(E38&lt;=K$29,G38*(F37+F38)/2,0)</f>
        <v>0</v>
      </c>
      <c r="J38" s="43" t="s">
        <v>78</v>
      </c>
      <c r="K38" s="44" t="s">
        <v>108</v>
      </c>
      <c r="L38" s="35"/>
    </row>
    <row r="39" spans="2:13" ht="16.5" customHeight="1" x14ac:dyDescent="0.25">
      <c r="B39" s="119"/>
      <c r="C39" s="120"/>
      <c r="D39" s="121"/>
      <c r="E39" s="30"/>
      <c r="F39" s="31"/>
      <c r="G39" s="32"/>
      <c r="H39" s="31"/>
      <c r="J39" s="37" t="s">
        <v>79</v>
      </c>
      <c r="K39" s="11" t="s">
        <v>109</v>
      </c>
      <c r="L39" s="35"/>
    </row>
    <row r="40" spans="2:13" ht="16.5" customHeight="1" x14ac:dyDescent="0.25">
      <c r="B40" s="119"/>
      <c r="C40" s="120"/>
      <c r="D40" s="121"/>
      <c r="E40" s="30"/>
      <c r="F40" s="31"/>
      <c r="G40" s="32"/>
      <c r="H40" s="31"/>
      <c r="J40" s="37" t="s">
        <v>8</v>
      </c>
      <c r="K40" s="108">
        <f>+'Longitudinal Profile'!$H$9</f>
        <v>2.6701570680628273E-3</v>
      </c>
      <c r="L40" s="45"/>
    </row>
    <row r="41" spans="2:13" ht="16.5" customHeight="1" x14ac:dyDescent="0.25">
      <c r="B41" s="119"/>
      <c r="C41" s="120"/>
      <c r="D41" s="121"/>
      <c r="E41" s="30"/>
      <c r="F41" s="31"/>
      <c r="G41" s="32"/>
      <c r="H41" s="31"/>
      <c r="J41" s="37" t="s">
        <v>10</v>
      </c>
      <c r="K41" s="46">
        <v>6.3E-2</v>
      </c>
      <c r="L41" s="45"/>
    </row>
    <row r="42" spans="2:13" ht="16.5" customHeight="1" x14ac:dyDescent="0.25">
      <c r="B42" s="119"/>
      <c r="C42" s="120"/>
      <c r="D42" s="121"/>
      <c r="E42" s="30"/>
      <c r="F42" s="31"/>
      <c r="G42" s="32"/>
      <c r="H42" s="31"/>
      <c r="J42" s="37" t="s">
        <v>27</v>
      </c>
      <c r="K42" s="14">
        <f>K31+2*K32</f>
        <v>7.9741880341880265</v>
      </c>
      <c r="L42" s="47"/>
      <c r="M42" s="47"/>
    </row>
    <row r="43" spans="2:13" ht="16.5" customHeight="1" x14ac:dyDescent="0.25">
      <c r="B43" s="119"/>
      <c r="C43" s="120"/>
      <c r="D43" s="121"/>
      <c r="E43" s="30"/>
      <c r="F43" s="31"/>
      <c r="G43" s="32"/>
      <c r="H43" s="31"/>
      <c r="J43" s="37" t="s">
        <v>9</v>
      </c>
      <c r="K43" s="14">
        <f>K30/K42</f>
        <v>0.42000514480481604</v>
      </c>
      <c r="L43" s="47"/>
      <c r="M43" s="47"/>
    </row>
    <row r="44" spans="2:13" ht="16.5" customHeight="1" x14ac:dyDescent="0.25">
      <c r="B44" s="119"/>
      <c r="C44" s="120"/>
      <c r="D44" s="121"/>
      <c r="E44" s="30"/>
      <c r="F44" s="31"/>
      <c r="G44" s="32"/>
      <c r="H44" s="31"/>
      <c r="J44" s="37" t="s">
        <v>80</v>
      </c>
      <c r="K44" s="14">
        <f>K30*1.49*(K43^0.667)*(K40^0.5)/K41</f>
        <v>2.2949119688375577</v>
      </c>
    </row>
    <row r="45" spans="2:13" ht="16.5" customHeight="1" x14ac:dyDescent="0.25">
      <c r="B45" s="119"/>
      <c r="C45" s="120"/>
      <c r="D45" s="121"/>
      <c r="E45" s="30"/>
      <c r="F45" s="31"/>
      <c r="G45" s="32"/>
      <c r="H45" s="31"/>
      <c r="J45" s="37" t="s">
        <v>81</v>
      </c>
      <c r="K45" s="14">
        <f>K44/K30</f>
        <v>0.6852119816187674</v>
      </c>
    </row>
    <row r="46" spans="2:13" ht="16.5" customHeight="1" x14ac:dyDescent="0.25">
      <c r="B46" s="119"/>
      <c r="C46" s="120"/>
      <c r="D46" s="121"/>
      <c r="E46" s="30"/>
      <c r="F46" s="31"/>
      <c r="G46" s="32"/>
      <c r="H46" s="31"/>
      <c r="J46" s="37" t="s">
        <v>82</v>
      </c>
      <c r="K46" s="42">
        <f>62.4*K43*K40</f>
        <v>6.9980333655855848E-2</v>
      </c>
    </row>
    <row r="47" spans="2:13" ht="16.5" customHeight="1" x14ac:dyDescent="0.25">
      <c r="B47" s="119"/>
      <c r="C47" s="120"/>
      <c r="D47" s="121"/>
      <c r="E47" s="30"/>
      <c r="F47" s="31"/>
      <c r="G47" s="32"/>
      <c r="H47" s="31"/>
      <c r="J47" s="37" t="s">
        <v>49</v>
      </c>
      <c r="K47" s="42">
        <f>K46*K45</f>
        <v>4.7951363098671505E-2</v>
      </c>
    </row>
    <row r="48" spans="2:13" ht="16.5" customHeight="1" x14ac:dyDescent="0.25">
      <c r="B48" s="119"/>
      <c r="C48" s="120"/>
      <c r="D48" s="121"/>
      <c r="E48" s="30"/>
      <c r="F48" s="31"/>
      <c r="G48" s="32"/>
      <c r="H48" s="31"/>
      <c r="J48" s="15" t="s">
        <v>55</v>
      </c>
      <c r="K48" s="48">
        <f>77.966*(K46*1.042)</f>
        <v>5.68524233495258</v>
      </c>
    </row>
    <row r="49" spans="2:11" ht="16.5" customHeight="1" x14ac:dyDescent="0.25">
      <c r="B49" s="119"/>
      <c r="C49" s="120"/>
      <c r="D49" s="121"/>
      <c r="E49" s="30"/>
      <c r="F49" s="31"/>
      <c r="G49" s="32"/>
      <c r="H49" s="31"/>
      <c r="J49" s="15" t="s">
        <v>56</v>
      </c>
      <c r="K49" s="48">
        <f>253.7*(K46*0.9672)</f>
        <v>17.171679099220135</v>
      </c>
    </row>
    <row r="50" spans="2:11" ht="16.5" customHeight="1" x14ac:dyDescent="0.25">
      <c r="B50" s="119"/>
      <c r="C50" s="120"/>
      <c r="D50" s="121"/>
      <c r="E50" s="30"/>
      <c r="F50" s="31"/>
      <c r="G50" s="32"/>
      <c r="H50" s="31"/>
      <c r="J50" s="2"/>
    </row>
    <row r="51" spans="2:11" ht="16.5" customHeight="1" x14ac:dyDescent="0.25">
      <c r="B51" s="119"/>
      <c r="C51" s="120"/>
      <c r="D51" s="121"/>
      <c r="E51" s="30"/>
      <c r="F51" s="31"/>
      <c r="G51" s="32"/>
      <c r="H51" s="31"/>
    </row>
    <row r="52" spans="2:11" ht="16.5" customHeight="1" x14ac:dyDescent="0.25">
      <c r="B52" s="49"/>
      <c r="C52" s="50"/>
      <c r="D52" s="50"/>
      <c r="E52" s="50"/>
      <c r="F52" s="3"/>
    </row>
  </sheetData>
  <mergeCells count="34">
    <mergeCell ref="B11:F11"/>
    <mergeCell ref="B7:F7"/>
    <mergeCell ref="B5:F5"/>
    <mergeCell ref="G6:I6"/>
    <mergeCell ref="G7:I7"/>
    <mergeCell ref="G8:I8"/>
    <mergeCell ref="G9:I9"/>
    <mergeCell ref="G10:I10"/>
    <mergeCell ref="G11:I11"/>
    <mergeCell ref="G5:I5"/>
    <mergeCell ref="B6:F6"/>
    <mergeCell ref="B8:F8"/>
    <mergeCell ref="B9:F9"/>
    <mergeCell ref="B10:F10"/>
    <mergeCell ref="B18:F18"/>
    <mergeCell ref="B19:F19"/>
    <mergeCell ref="B20:F20"/>
    <mergeCell ref="B21:F21"/>
    <mergeCell ref="B15:F15"/>
    <mergeCell ref="G12:I12"/>
    <mergeCell ref="G13:I13"/>
    <mergeCell ref="G14:I14"/>
    <mergeCell ref="G15:I15"/>
    <mergeCell ref="B17:F17"/>
    <mergeCell ref="G17:I17"/>
    <mergeCell ref="B14:F14"/>
    <mergeCell ref="B12:F12"/>
    <mergeCell ref="B13:F13"/>
    <mergeCell ref="G23:I23"/>
    <mergeCell ref="G18:I18"/>
    <mergeCell ref="G19:I19"/>
    <mergeCell ref="G20:I20"/>
    <mergeCell ref="G21:I21"/>
    <mergeCell ref="G22:I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V51"/>
  <sheetViews>
    <sheetView zoomScaleNormal="100" workbookViewId="0">
      <selection activeCell="E1" sqref="E1"/>
    </sheetView>
  </sheetViews>
  <sheetFormatPr defaultColWidth="11.33203125" defaultRowHeight="16.5" customHeight="1" x14ac:dyDescent="0.3"/>
  <cols>
    <col min="1" max="1" width="3.6640625" style="63" customWidth="1"/>
    <col min="2" max="3" width="11.33203125" style="63"/>
    <col min="4" max="4" width="11.33203125" style="63" customWidth="1"/>
    <col min="5" max="5" width="11.44140625" style="63" customWidth="1"/>
    <col min="6" max="6" width="12.44140625" style="63" customWidth="1"/>
    <col min="7" max="7" width="12.77734375" style="63" customWidth="1"/>
    <col min="8" max="8" width="11.77734375" style="63" customWidth="1"/>
    <col min="9" max="9" width="12.109375" style="63" customWidth="1"/>
    <col min="10" max="11" width="13" style="63" customWidth="1"/>
    <col min="12" max="12" width="13.109375" style="63" customWidth="1"/>
    <col min="13" max="13" width="11.109375" style="63" customWidth="1"/>
    <col min="14" max="14" width="9.33203125" style="63" customWidth="1"/>
    <col min="15" max="15" width="11.44140625" style="63" customWidth="1"/>
    <col min="16" max="16" width="11.33203125" style="63"/>
    <col min="17" max="17" width="10.33203125" style="63" customWidth="1"/>
    <col min="18" max="18" width="10.109375" style="63" customWidth="1"/>
    <col min="19" max="20" width="10.6640625" style="63" customWidth="1"/>
    <col min="21" max="16384" width="11.33203125" style="63"/>
  </cols>
  <sheetData>
    <row r="2" spans="2:22" ht="16.5" customHeight="1" x14ac:dyDescent="0.3">
      <c r="B2" s="51" t="s">
        <v>24</v>
      </c>
      <c r="C2" s="2"/>
      <c r="D2" s="52"/>
      <c r="I2" s="64"/>
    </row>
    <row r="3" spans="2:22" ht="16.5" customHeight="1" x14ac:dyDescent="0.3">
      <c r="B3" s="7" t="s">
        <v>14</v>
      </c>
      <c r="C3" s="65"/>
      <c r="D3" s="66"/>
      <c r="I3" s="55"/>
    </row>
    <row r="4" spans="2:22" ht="16.5" customHeight="1" x14ac:dyDescent="0.3">
      <c r="I4" s="67"/>
    </row>
    <row r="5" spans="2:22" ht="16.5" customHeight="1" thickBot="1" x14ac:dyDescent="0.35">
      <c r="B5" s="25" t="s">
        <v>61</v>
      </c>
      <c r="C5" s="25" t="s">
        <v>0</v>
      </c>
      <c r="D5" s="25" t="s">
        <v>68</v>
      </c>
      <c r="F5" s="68" t="s">
        <v>17</v>
      </c>
      <c r="G5" s="69"/>
      <c r="H5" s="25" t="s">
        <v>50</v>
      </c>
      <c r="I5" s="70"/>
      <c r="J5" s="179" t="s">
        <v>17</v>
      </c>
      <c r="K5" s="180"/>
      <c r="L5" s="183" t="s">
        <v>47</v>
      </c>
      <c r="M5" s="184"/>
      <c r="N5" s="184"/>
      <c r="O5" s="184"/>
      <c r="P5" s="184"/>
      <c r="Q5" s="184"/>
      <c r="R5" s="184"/>
      <c r="S5" s="185"/>
      <c r="T5" s="178" t="s">
        <v>34</v>
      </c>
      <c r="U5" s="178"/>
      <c r="V5" s="178"/>
    </row>
    <row r="6" spans="2:22" ht="16.5" customHeight="1" thickTop="1" thickBot="1" x14ac:dyDescent="0.35">
      <c r="B6" s="71" t="s">
        <v>12</v>
      </c>
      <c r="C6" s="72"/>
      <c r="D6" s="73"/>
      <c r="F6" s="181" t="s">
        <v>28</v>
      </c>
      <c r="G6" s="182"/>
      <c r="H6" s="72">
        <f>H7/H11</f>
        <v>141.48148148148147</v>
      </c>
      <c r="I6" s="70"/>
      <c r="J6" s="180"/>
      <c r="K6" s="180"/>
      <c r="L6" s="61">
        <v>1</v>
      </c>
      <c r="M6" s="61">
        <v>2</v>
      </c>
      <c r="N6" s="61">
        <v>3</v>
      </c>
      <c r="O6" s="61">
        <v>4</v>
      </c>
      <c r="P6" s="61">
        <v>5</v>
      </c>
      <c r="Q6" s="61">
        <v>6</v>
      </c>
      <c r="R6" s="61">
        <v>7</v>
      </c>
      <c r="S6" s="61">
        <v>8</v>
      </c>
      <c r="T6" s="74" t="s">
        <v>18</v>
      </c>
      <c r="U6" s="74" t="s">
        <v>19</v>
      </c>
      <c r="V6" s="74" t="s">
        <v>20</v>
      </c>
    </row>
    <row r="7" spans="2:22" ht="16.5" customHeight="1" thickTop="1" x14ac:dyDescent="0.3">
      <c r="B7" s="21" t="s">
        <v>13</v>
      </c>
      <c r="C7" s="11"/>
      <c r="D7" s="73"/>
      <c r="F7" s="75" t="s">
        <v>29</v>
      </c>
      <c r="G7" s="76"/>
      <c r="H7" s="39">
        <v>191</v>
      </c>
      <c r="I7" s="67"/>
      <c r="J7" s="179" t="s">
        <v>85</v>
      </c>
      <c r="K7" s="179"/>
      <c r="L7" s="41"/>
      <c r="M7" s="41"/>
      <c r="N7" s="41"/>
      <c r="O7" s="41"/>
      <c r="P7" s="41"/>
      <c r="Q7" s="41"/>
      <c r="R7" s="41"/>
      <c r="S7" s="41"/>
      <c r="T7" s="14">
        <f>MIN(L7:P7)</f>
        <v>0</v>
      </c>
      <c r="U7" s="14" t="e">
        <f>MEDIAN(L7:P7)</f>
        <v>#NUM!</v>
      </c>
      <c r="V7" s="14">
        <f>MAX(L7:P7)</f>
        <v>0</v>
      </c>
    </row>
    <row r="8" spans="2:22" ht="16.5" customHeight="1" x14ac:dyDescent="0.3">
      <c r="B8" s="77"/>
      <c r="C8" s="78" t="s">
        <v>90</v>
      </c>
      <c r="D8" s="103"/>
      <c r="F8" s="75" t="s">
        <v>30</v>
      </c>
      <c r="G8" s="76"/>
      <c r="H8" s="31">
        <v>0.51</v>
      </c>
      <c r="I8" s="53"/>
      <c r="J8" s="60" t="s">
        <v>83</v>
      </c>
      <c r="K8" s="60"/>
      <c r="L8" s="41"/>
      <c r="M8" s="41"/>
      <c r="N8" s="41"/>
      <c r="O8" s="41"/>
      <c r="P8" s="41"/>
      <c r="Q8" s="41"/>
      <c r="R8" s="41"/>
      <c r="S8" s="41"/>
      <c r="T8" s="14">
        <f>MIN(L8:P8)</f>
        <v>0</v>
      </c>
      <c r="U8" s="14" t="e">
        <f>MEDIAN(L8:P8)</f>
        <v>#NUM!</v>
      </c>
      <c r="V8" s="14">
        <f>MAX(L8:P8)</f>
        <v>0</v>
      </c>
    </row>
    <row r="9" spans="2:22" ht="16.5" customHeight="1" x14ac:dyDescent="0.3">
      <c r="B9" s="77"/>
      <c r="C9" s="78" t="s">
        <v>91</v>
      </c>
      <c r="D9" s="22"/>
      <c r="F9" s="75" t="s">
        <v>31</v>
      </c>
      <c r="G9" s="76"/>
      <c r="H9" s="79">
        <f>H8/H7</f>
        <v>2.6701570680628273E-3</v>
      </c>
      <c r="I9" s="54"/>
      <c r="J9" s="60" t="s">
        <v>22</v>
      </c>
      <c r="K9" s="60"/>
      <c r="L9" s="41"/>
      <c r="M9" s="41"/>
      <c r="N9" s="41"/>
      <c r="O9" s="41"/>
      <c r="P9" s="41"/>
      <c r="Q9" s="41"/>
      <c r="R9" s="41"/>
      <c r="S9" s="41"/>
      <c r="T9" s="14">
        <f>MIN(L9:P9)</f>
        <v>0</v>
      </c>
      <c r="U9" s="14" t="e">
        <f>MEDIAN(L9:P9)</f>
        <v>#NUM!</v>
      </c>
      <c r="V9" s="14">
        <f>MAX(L9:P9)</f>
        <v>0</v>
      </c>
    </row>
    <row r="10" spans="2:22" ht="16.5" customHeight="1" x14ac:dyDescent="0.3">
      <c r="B10" s="77"/>
      <c r="C10" s="21" t="s">
        <v>92</v>
      </c>
      <c r="D10" s="22"/>
      <c r="F10" s="75" t="s">
        <v>32</v>
      </c>
      <c r="G10" s="76"/>
      <c r="H10" s="79">
        <f>H9*H11</f>
        <v>3.6047120418848172E-3</v>
      </c>
      <c r="I10" s="80"/>
      <c r="J10" s="60" t="s">
        <v>86</v>
      </c>
      <c r="K10" s="81"/>
      <c r="L10" s="82"/>
      <c r="M10" s="82"/>
      <c r="N10" s="82"/>
      <c r="O10" s="82"/>
      <c r="P10" s="82"/>
      <c r="Q10" s="82"/>
      <c r="R10" s="82"/>
      <c r="S10" s="82"/>
      <c r="T10" s="14">
        <f>MIN(L10:P10)</f>
        <v>0</v>
      </c>
      <c r="U10" s="14" t="e">
        <f>MEDIAN(L10:P10)</f>
        <v>#NUM!</v>
      </c>
      <c r="V10" s="14">
        <f>MAX(L10:P10)</f>
        <v>0</v>
      </c>
    </row>
    <row r="11" spans="2:22" ht="16.5" customHeight="1" x14ac:dyDescent="0.3">
      <c r="B11" s="2"/>
      <c r="C11" s="50"/>
      <c r="D11" s="50"/>
      <c r="F11" s="176" t="s">
        <v>33</v>
      </c>
      <c r="G11" s="177"/>
      <c r="H11" s="31">
        <v>1.35</v>
      </c>
      <c r="I11" s="80"/>
      <c r="J11" s="60" t="s">
        <v>84</v>
      </c>
      <c r="K11" s="83"/>
      <c r="L11" s="82"/>
      <c r="M11" s="82"/>
      <c r="N11" s="82"/>
      <c r="O11" s="82"/>
      <c r="P11" s="82"/>
      <c r="Q11" s="82"/>
      <c r="R11" s="82"/>
      <c r="S11" s="82"/>
      <c r="T11" s="14">
        <f>MIN(L11:P11)</f>
        <v>0</v>
      </c>
      <c r="U11" s="14" t="e">
        <f>MEDIAN(L11:P11)</f>
        <v>#NUM!</v>
      </c>
      <c r="V11" s="14">
        <f>MAX(L11:P11)</f>
        <v>0</v>
      </c>
    </row>
    <row r="12" spans="2:22" ht="16.5" customHeight="1" x14ac:dyDescent="0.3">
      <c r="B12" s="2"/>
      <c r="C12" s="50"/>
      <c r="D12" s="50"/>
      <c r="I12" s="80"/>
      <c r="J12" s="54"/>
      <c r="K12" s="84"/>
      <c r="L12" s="84"/>
      <c r="M12" s="84"/>
      <c r="N12" s="84"/>
      <c r="O12" s="84"/>
      <c r="P12" s="84"/>
      <c r="Q12" s="84"/>
      <c r="R12" s="84"/>
    </row>
    <row r="13" spans="2:22" ht="16.5" customHeight="1" x14ac:dyDescent="0.3">
      <c r="B13" s="2"/>
      <c r="C13" s="50"/>
      <c r="D13" s="50"/>
      <c r="E13" s="85"/>
      <c r="F13" s="85"/>
      <c r="G13" s="67"/>
      <c r="H13" s="54"/>
      <c r="I13" s="80"/>
      <c r="J13" s="54"/>
      <c r="K13" s="84"/>
      <c r="L13" s="84"/>
      <c r="M13" s="84"/>
      <c r="N13" s="84"/>
      <c r="O13" s="84"/>
      <c r="P13" s="84"/>
      <c r="Q13" s="84"/>
      <c r="R13" s="84"/>
    </row>
    <row r="14" spans="2:22" ht="16.5" customHeight="1" x14ac:dyDescent="0.3">
      <c r="B14" s="78" t="s">
        <v>48</v>
      </c>
      <c r="C14" s="21" t="s">
        <v>0</v>
      </c>
      <c r="D14" s="21" t="s">
        <v>38</v>
      </c>
      <c r="E14" s="21" t="s">
        <v>39</v>
      </c>
      <c r="F14" s="21" t="s">
        <v>40</v>
      </c>
      <c r="G14" s="21" t="s">
        <v>41</v>
      </c>
      <c r="H14" s="21" t="s">
        <v>42</v>
      </c>
      <c r="I14" s="21" t="s">
        <v>43</v>
      </c>
      <c r="J14" s="21" t="s">
        <v>44</v>
      </c>
      <c r="K14" s="21" t="s">
        <v>45</v>
      </c>
      <c r="L14" s="21" t="s">
        <v>46</v>
      </c>
      <c r="M14" s="21" t="s">
        <v>69</v>
      </c>
      <c r="N14" s="21" t="s">
        <v>11</v>
      </c>
      <c r="O14" s="5"/>
      <c r="P14" s="5"/>
    </row>
    <row r="15" spans="2:22" ht="16.5" customHeight="1" x14ac:dyDescent="0.3">
      <c r="B15" s="56"/>
      <c r="C15" s="29"/>
      <c r="D15" s="36"/>
      <c r="E15" s="30"/>
      <c r="F15" s="36"/>
      <c r="G15" s="30"/>
      <c r="H15" s="36"/>
      <c r="I15" s="30"/>
      <c r="J15" s="36"/>
      <c r="K15" s="30"/>
      <c r="L15" s="30"/>
      <c r="M15" s="30"/>
      <c r="N15" s="30"/>
      <c r="O15" s="86"/>
      <c r="P15" s="86"/>
    </row>
    <row r="16" spans="2:22" ht="16.5" customHeight="1" x14ac:dyDescent="0.3">
      <c r="B16" s="56"/>
      <c r="C16" s="29"/>
      <c r="D16" s="36"/>
      <c r="E16" s="30"/>
      <c r="F16" s="36"/>
      <c r="G16" s="30"/>
      <c r="H16" s="36"/>
      <c r="I16" s="30"/>
      <c r="J16" s="36"/>
      <c r="K16" s="30"/>
      <c r="L16" s="11">
        <f t="shared" ref="L16:L29" si="0">C16-C15</f>
        <v>0</v>
      </c>
      <c r="M16" s="30">
        <f t="shared" ref="M16:M29" si="1">-(G16-G15)</f>
        <v>0</v>
      </c>
      <c r="N16" s="87" t="e">
        <f>M16/L16</f>
        <v>#DIV/0!</v>
      </c>
      <c r="O16" s="88"/>
      <c r="P16" s="88"/>
    </row>
    <row r="17" spans="2:16" ht="16.5" customHeight="1" x14ac:dyDescent="0.3">
      <c r="B17" s="56"/>
      <c r="C17" s="29"/>
      <c r="D17" s="36"/>
      <c r="E17" s="30"/>
      <c r="F17" s="36"/>
      <c r="G17" s="30"/>
      <c r="H17" s="36"/>
      <c r="I17" s="30"/>
      <c r="J17" s="36"/>
      <c r="K17" s="30"/>
      <c r="L17" s="11">
        <f t="shared" si="0"/>
        <v>0</v>
      </c>
      <c r="M17" s="30">
        <f t="shared" si="1"/>
        <v>0</v>
      </c>
      <c r="N17" s="87" t="e">
        <f t="shared" ref="N17:N27" si="2">M17/L17</f>
        <v>#DIV/0!</v>
      </c>
      <c r="O17" s="88"/>
      <c r="P17" s="88"/>
    </row>
    <row r="18" spans="2:16" ht="16.5" customHeight="1" x14ac:dyDescent="0.3">
      <c r="B18" s="56"/>
      <c r="C18" s="29"/>
      <c r="D18" s="36"/>
      <c r="E18" s="30"/>
      <c r="F18" s="36"/>
      <c r="G18" s="30"/>
      <c r="H18" s="36"/>
      <c r="I18" s="30"/>
      <c r="J18" s="36"/>
      <c r="K18" s="30"/>
      <c r="L18" s="11">
        <f t="shared" si="0"/>
        <v>0</v>
      </c>
      <c r="M18" s="30">
        <f t="shared" si="1"/>
        <v>0</v>
      </c>
      <c r="N18" s="87" t="e">
        <f t="shared" si="2"/>
        <v>#DIV/0!</v>
      </c>
      <c r="O18" s="88"/>
      <c r="P18" s="88"/>
    </row>
    <row r="19" spans="2:16" ht="16.5" customHeight="1" x14ac:dyDescent="0.3">
      <c r="B19" s="56"/>
      <c r="C19" s="29"/>
      <c r="D19" s="36"/>
      <c r="E19" s="30"/>
      <c r="F19" s="36"/>
      <c r="G19" s="30"/>
      <c r="H19" s="36"/>
      <c r="I19" s="30"/>
      <c r="J19" s="36"/>
      <c r="K19" s="30"/>
      <c r="L19" s="11">
        <f t="shared" si="0"/>
        <v>0</v>
      </c>
      <c r="M19" s="30">
        <f t="shared" si="1"/>
        <v>0</v>
      </c>
      <c r="N19" s="87" t="e">
        <f t="shared" si="2"/>
        <v>#DIV/0!</v>
      </c>
      <c r="O19" s="88"/>
      <c r="P19" s="88"/>
    </row>
    <row r="20" spans="2:16" ht="16.5" customHeight="1" x14ac:dyDescent="0.3">
      <c r="B20" s="56"/>
      <c r="C20" s="29"/>
      <c r="D20" s="36"/>
      <c r="E20" s="30"/>
      <c r="F20" s="36"/>
      <c r="G20" s="30"/>
      <c r="H20" s="36"/>
      <c r="I20" s="30"/>
      <c r="J20" s="36"/>
      <c r="K20" s="30"/>
      <c r="L20" s="11">
        <f t="shared" si="0"/>
        <v>0</v>
      </c>
      <c r="M20" s="30">
        <f t="shared" si="1"/>
        <v>0</v>
      </c>
      <c r="N20" s="87" t="e">
        <f t="shared" si="2"/>
        <v>#DIV/0!</v>
      </c>
      <c r="O20" s="88"/>
      <c r="P20" s="88"/>
    </row>
    <row r="21" spans="2:16" ht="16.5" customHeight="1" x14ac:dyDescent="0.3">
      <c r="B21" s="56"/>
      <c r="C21" s="29"/>
      <c r="D21" s="36"/>
      <c r="E21" s="30"/>
      <c r="F21" s="36"/>
      <c r="G21" s="30"/>
      <c r="H21" s="36"/>
      <c r="I21" s="30"/>
      <c r="J21" s="36"/>
      <c r="K21" s="30"/>
      <c r="L21" s="11">
        <f t="shared" si="0"/>
        <v>0</v>
      </c>
      <c r="M21" s="30">
        <f t="shared" si="1"/>
        <v>0</v>
      </c>
      <c r="N21" s="87" t="e">
        <f t="shared" si="2"/>
        <v>#DIV/0!</v>
      </c>
      <c r="O21" s="88"/>
      <c r="P21" s="88"/>
    </row>
    <row r="22" spans="2:16" ht="16.5" customHeight="1" x14ac:dyDescent="0.3">
      <c r="B22" s="56"/>
      <c r="C22" s="29"/>
      <c r="D22" s="36"/>
      <c r="E22" s="30"/>
      <c r="F22" s="36"/>
      <c r="G22" s="30"/>
      <c r="H22" s="36"/>
      <c r="I22" s="30"/>
      <c r="J22" s="36"/>
      <c r="K22" s="30"/>
      <c r="L22" s="11">
        <f t="shared" si="0"/>
        <v>0</v>
      </c>
      <c r="M22" s="30">
        <f t="shared" si="1"/>
        <v>0</v>
      </c>
      <c r="N22" s="87" t="e">
        <f t="shared" si="2"/>
        <v>#DIV/0!</v>
      </c>
      <c r="O22" s="88"/>
      <c r="P22" s="88"/>
    </row>
    <row r="23" spans="2:16" ht="16.5" customHeight="1" x14ac:dyDescent="0.3">
      <c r="B23" s="56"/>
      <c r="C23" s="29"/>
      <c r="D23" s="36"/>
      <c r="E23" s="30"/>
      <c r="F23" s="36"/>
      <c r="G23" s="30"/>
      <c r="H23" s="36"/>
      <c r="I23" s="30"/>
      <c r="J23" s="36"/>
      <c r="K23" s="30"/>
      <c r="L23" s="11">
        <f>C23-C22</f>
        <v>0</v>
      </c>
      <c r="M23" s="30">
        <f t="shared" si="1"/>
        <v>0</v>
      </c>
      <c r="N23" s="87" t="e">
        <f t="shared" si="2"/>
        <v>#DIV/0!</v>
      </c>
      <c r="O23" s="88"/>
      <c r="P23" s="88"/>
    </row>
    <row r="24" spans="2:16" ht="16.5" customHeight="1" x14ac:dyDescent="0.3">
      <c r="B24" s="56"/>
      <c r="C24" s="29"/>
      <c r="D24" s="36"/>
      <c r="E24" s="30"/>
      <c r="F24" s="36"/>
      <c r="G24" s="30"/>
      <c r="H24" s="36"/>
      <c r="I24" s="30"/>
      <c r="J24" s="36"/>
      <c r="K24" s="30"/>
      <c r="L24" s="11">
        <f t="shared" si="0"/>
        <v>0</v>
      </c>
      <c r="M24" s="30">
        <f t="shared" si="1"/>
        <v>0</v>
      </c>
      <c r="N24" s="87" t="e">
        <f t="shared" si="2"/>
        <v>#DIV/0!</v>
      </c>
      <c r="O24" s="88"/>
      <c r="P24" s="88"/>
    </row>
    <row r="25" spans="2:16" ht="16.5" customHeight="1" x14ac:dyDescent="0.3">
      <c r="B25" s="56"/>
      <c r="C25" s="29"/>
      <c r="D25" s="36"/>
      <c r="E25" s="30"/>
      <c r="F25" s="36"/>
      <c r="G25" s="30"/>
      <c r="H25" s="36"/>
      <c r="I25" s="30"/>
      <c r="J25" s="36"/>
      <c r="K25" s="30"/>
      <c r="L25" s="11">
        <f t="shared" si="0"/>
        <v>0</v>
      </c>
      <c r="M25" s="30">
        <f t="shared" si="1"/>
        <v>0</v>
      </c>
      <c r="N25" s="87" t="e">
        <f t="shared" si="2"/>
        <v>#DIV/0!</v>
      </c>
      <c r="O25" s="88"/>
      <c r="P25" s="88"/>
    </row>
    <row r="26" spans="2:16" ht="16.5" customHeight="1" x14ac:dyDescent="0.3">
      <c r="B26" s="56"/>
      <c r="C26" s="29"/>
      <c r="D26" s="36"/>
      <c r="E26" s="30"/>
      <c r="F26" s="36"/>
      <c r="G26" s="30"/>
      <c r="H26" s="36"/>
      <c r="I26" s="30"/>
      <c r="J26" s="36"/>
      <c r="K26" s="30"/>
      <c r="L26" s="11">
        <f t="shared" si="0"/>
        <v>0</v>
      </c>
      <c r="M26" s="30">
        <f t="shared" si="1"/>
        <v>0</v>
      </c>
      <c r="N26" s="87" t="e">
        <f t="shared" si="2"/>
        <v>#DIV/0!</v>
      </c>
      <c r="O26" s="88"/>
      <c r="P26" s="88"/>
    </row>
    <row r="27" spans="2:16" ht="16.5" customHeight="1" x14ac:dyDescent="0.3">
      <c r="B27" s="56"/>
      <c r="C27" s="29"/>
      <c r="D27" s="36"/>
      <c r="E27" s="30"/>
      <c r="F27" s="36"/>
      <c r="G27" s="30"/>
      <c r="H27" s="36"/>
      <c r="I27" s="30"/>
      <c r="J27" s="36"/>
      <c r="K27" s="30"/>
      <c r="L27" s="11">
        <f t="shared" si="0"/>
        <v>0</v>
      </c>
      <c r="M27" s="30">
        <f t="shared" si="1"/>
        <v>0</v>
      </c>
      <c r="N27" s="87" t="e">
        <f t="shared" si="2"/>
        <v>#DIV/0!</v>
      </c>
      <c r="O27" s="88"/>
      <c r="P27" s="88"/>
    </row>
    <row r="28" spans="2:16" ht="16.5" customHeight="1" x14ac:dyDescent="0.3">
      <c r="B28" s="56"/>
      <c r="C28" s="29"/>
      <c r="D28" s="36"/>
      <c r="E28" s="30"/>
      <c r="F28" s="36"/>
      <c r="G28" s="30"/>
      <c r="H28" s="36"/>
      <c r="I28" s="30"/>
      <c r="J28" s="36"/>
      <c r="K28" s="30"/>
      <c r="L28" s="11">
        <f t="shared" si="0"/>
        <v>0</v>
      </c>
      <c r="M28" s="30">
        <f t="shared" si="1"/>
        <v>0</v>
      </c>
      <c r="N28" s="87" t="e">
        <f t="shared" ref="N28:N29" si="3">M28/L28</f>
        <v>#DIV/0!</v>
      </c>
      <c r="O28" s="88"/>
      <c r="P28" s="88"/>
    </row>
    <row r="29" spans="2:16" ht="16.5" customHeight="1" x14ac:dyDescent="0.3">
      <c r="B29" s="56"/>
      <c r="C29" s="29"/>
      <c r="D29" s="36"/>
      <c r="E29" s="30"/>
      <c r="F29" s="36"/>
      <c r="G29" s="30"/>
      <c r="H29" s="36"/>
      <c r="I29" s="30"/>
      <c r="J29" s="36"/>
      <c r="K29" s="30"/>
      <c r="L29" s="11">
        <f t="shared" si="0"/>
        <v>0</v>
      </c>
      <c r="M29" s="30">
        <f t="shared" si="1"/>
        <v>0</v>
      </c>
      <c r="N29" s="87" t="e">
        <f t="shared" si="3"/>
        <v>#DIV/0!</v>
      </c>
      <c r="O29" s="88"/>
      <c r="P29" s="88"/>
    </row>
    <row r="30" spans="2:16" ht="16.5" customHeight="1" x14ac:dyDescent="0.3">
      <c r="B30" s="56"/>
      <c r="C30" s="29"/>
      <c r="D30" s="36"/>
      <c r="E30" s="30"/>
      <c r="F30" s="36"/>
      <c r="G30" s="30"/>
      <c r="H30" s="36"/>
      <c r="I30" s="30"/>
      <c r="J30" s="36"/>
      <c r="K30" s="30"/>
      <c r="L30" s="11">
        <f t="shared" ref="L30" si="4">C30-C29</f>
        <v>0</v>
      </c>
      <c r="M30" s="30">
        <f t="shared" ref="M30" si="5">-(G30-G29)</f>
        <v>0</v>
      </c>
      <c r="N30" s="87" t="e">
        <f t="shared" ref="N30" si="6">M30/L30</f>
        <v>#DIV/0!</v>
      </c>
      <c r="O30" s="88"/>
      <c r="P30" s="88"/>
    </row>
    <row r="31" spans="2:16" ht="16.5" customHeight="1" x14ac:dyDescent="0.3">
      <c r="B31" s="56"/>
      <c r="C31" s="29"/>
      <c r="D31" s="36"/>
      <c r="E31" s="30"/>
      <c r="F31" s="36"/>
      <c r="G31" s="30"/>
      <c r="H31" s="36"/>
      <c r="I31" s="30"/>
      <c r="J31" s="36"/>
      <c r="K31" s="30"/>
      <c r="L31" s="11"/>
      <c r="M31" s="30"/>
      <c r="N31" s="87"/>
      <c r="O31" s="88"/>
      <c r="P31" s="88"/>
    </row>
    <row r="32" spans="2:16" ht="16.5" customHeight="1" x14ac:dyDescent="0.3">
      <c r="B32" s="56"/>
      <c r="C32" s="29"/>
      <c r="D32" s="36"/>
      <c r="E32" s="30"/>
      <c r="F32" s="36"/>
      <c r="G32" s="30"/>
      <c r="H32" s="36"/>
      <c r="I32" s="30"/>
      <c r="J32" s="36"/>
      <c r="K32" s="30"/>
      <c r="L32" s="11"/>
      <c r="M32" s="30"/>
      <c r="N32" s="87"/>
      <c r="O32" s="88"/>
      <c r="P32" s="88"/>
    </row>
    <row r="33" spans="2:16" ht="16.5" customHeight="1" x14ac:dyDescent="0.3">
      <c r="B33" s="56"/>
      <c r="C33" s="29"/>
      <c r="D33" s="36"/>
      <c r="E33" s="30"/>
      <c r="F33" s="36"/>
      <c r="G33" s="30"/>
      <c r="H33" s="36"/>
      <c r="I33" s="30"/>
      <c r="J33" s="36"/>
      <c r="K33" s="30"/>
      <c r="L33" s="11"/>
      <c r="M33" s="30"/>
      <c r="N33" s="87"/>
      <c r="O33" s="88"/>
      <c r="P33" s="88"/>
    </row>
    <row r="34" spans="2:16" ht="16.5" customHeight="1" x14ac:dyDescent="0.3">
      <c r="B34" s="56"/>
      <c r="C34" s="29"/>
      <c r="D34" s="36"/>
      <c r="E34" s="30"/>
      <c r="F34" s="36"/>
      <c r="G34" s="30"/>
      <c r="H34" s="36"/>
      <c r="I34" s="30"/>
      <c r="J34" s="36"/>
      <c r="K34" s="30"/>
      <c r="L34" s="11"/>
      <c r="M34" s="30"/>
      <c r="N34" s="87"/>
      <c r="O34" s="88"/>
      <c r="P34" s="88"/>
    </row>
    <row r="35" spans="2:16" ht="16.5" customHeight="1" x14ac:dyDescent="0.3">
      <c r="B35" s="56"/>
      <c r="C35" s="29"/>
      <c r="D35" s="36"/>
      <c r="E35" s="30"/>
      <c r="F35" s="36"/>
      <c r="G35" s="30"/>
      <c r="H35" s="36"/>
      <c r="I35" s="30"/>
      <c r="J35" s="36"/>
      <c r="K35" s="30"/>
      <c r="L35" s="11"/>
      <c r="M35" s="30"/>
      <c r="N35" s="87"/>
      <c r="O35" s="88"/>
      <c r="P35" s="88"/>
    </row>
    <row r="36" spans="2:16" ht="16.5" customHeight="1" x14ac:dyDescent="0.3">
      <c r="B36" s="56"/>
      <c r="C36" s="29"/>
      <c r="D36" s="36"/>
      <c r="E36" s="30"/>
      <c r="F36" s="36"/>
      <c r="G36" s="30"/>
      <c r="H36" s="36"/>
      <c r="I36" s="30"/>
      <c r="J36" s="36"/>
      <c r="K36" s="30"/>
      <c r="L36" s="11"/>
      <c r="M36" s="30"/>
      <c r="N36" s="87"/>
      <c r="O36" s="88"/>
      <c r="P36" s="88"/>
    </row>
    <row r="37" spans="2:16" ht="16.5" customHeight="1" x14ac:dyDescent="0.3">
      <c r="B37" s="89"/>
      <c r="C37" s="90"/>
      <c r="D37" s="91"/>
      <c r="E37" s="30"/>
      <c r="F37" s="36"/>
      <c r="G37" s="30"/>
      <c r="H37" s="36"/>
      <c r="I37" s="30"/>
      <c r="J37" s="36"/>
      <c r="K37" s="30"/>
      <c r="L37" s="11"/>
      <c r="M37" s="30"/>
      <c r="N37" s="87"/>
      <c r="O37" s="88"/>
      <c r="P37" s="88"/>
    </row>
    <row r="38" spans="2:16" ht="16.5" customHeight="1" x14ac:dyDescent="0.3">
      <c r="B38" s="56"/>
      <c r="C38" s="29"/>
      <c r="D38" s="36"/>
      <c r="E38" s="30"/>
      <c r="F38" s="36"/>
      <c r="G38" s="30"/>
      <c r="H38" s="36"/>
      <c r="I38" s="30"/>
      <c r="J38" s="36"/>
      <c r="K38" s="30"/>
      <c r="L38" s="11"/>
      <c r="M38" s="30"/>
      <c r="N38" s="87"/>
      <c r="O38" s="88"/>
      <c r="P38" s="88"/>
    </row>
    <row r="39" spans="2:16" ht="16.5" customHeight="1" x14ac:dyDescent="0.3">
      <c r="B39" s="56"/>
      <c r="C39" s="29"/>
      <c r="D39" s="36"/>
      <c r="E39" s="30"/>
      <c r="F39" s="36"/>
      <c r="G39" s="30"/>
      <c r="H39" s="36"/>
      <c r="I39" s="30"/>
      <c r="J39" s="36"/>
      <c r="K39" s="30"/>
      <c r="L39" s="11"/>
      <c r="M39" s="30"/>
      <c r="N39" s="87"/>
      <c r="O39" s="88"/>
      <c r="P39" s="88"/>
    </row>
    <row r="40" spans="2:16" ht="16.5" customHeight="1" x14ac:dyDescent="0.3">
      <c r="B40" s="56"/>
      <c r="C40" s="29"/>
      <c r="D40" s="36"/>
      <c r="E40" s="30"/>
      <c r="F40" s="36"/>
      <c r="G40" s="30"/>
      <c r="H40" s="36"/>
      <c r="I40" s="30"/>
      <c r="J40" s="36"/>
      <c r="K40" s="30"/>
      <c r="L40" s="11"/>
      <c r="M40" s="30"/>
      <c r="N40" s="87"/>
      <c r="O40" s="88"/>
      <c r="P40" s="88"/>
    </row>
    <row r="41" spans="2:16" ht="16.5" customHeight="1" x14ac:dyDescent="0.3">
      <c r="B41" s="56"/>
      <c r="C41" s="29"/>
      <c r="D41" s="36"/>
      <c r="E41" s="30"/>
      <c r="F41" s="36"/>
      <c r="G41" s="30"/>
      <c r="H41" s="36"/>
      <c r="I41" s="30"/>
      <c r="J41" s="36"/>
      <c r="K41" s="30"/>
      <c r="L41" s="11"/>
      <c r="M41" s="30"/>
      <c r="N41" s="87"/>
      <c r="O41" s="88"/>
      <c r="P41" s="88"/>
    </row>
    <row r="42" spans="2:16" ht="16.5" customHeight="1" x14ac:dyDescent="0.3">
      <c r="B42" s="92"/>
      <c r="C42" s="29"/>
      <c r="D42" s="36"/>
      <c r="E42" s="30"/>
      <c r="F42" s="36"/>
      <c r="G42" s="30"/>
      <c r="H42" s="36"/>
      <c r="I42" s="30"/>
      <c r="J42" s="36"/>
      <c r="K42" s="30"/>
      <c r="L42" s="11"/>
      <c r="M42" s="30"/>
      <c r="N42" s="87"/>
      <c r="O42" s="88"/>
      <c r="P42" s="88"/>
    </row>
    <row r="43" spans="2:16" ht="16.5" customHeight="1" x14ac:dyDescent="0.3">
      <c r="B43" s="92"/>
      <c r="C43" s="29"/>
      <c r="D43" s="36"/>
      <c r="E43" s="30"/>
      <c r="F43" s="36"/>
      <c r="G43" s="30"/>
      <c r="H43" s="36"/>
      <c r="I43" s="30"/>
      <c r="J43" s="36"/>
      <c r="K43" s="30"/>
      <c r="L43" s="11"/>
      <c r="M43" s="30"/>
      <c r="N43" s="87"/>
      <c r="O43" s="88"/>
      <c r="P43" s="88"/>
    </row>
    <row r="44" spans="2:16" ht="16.5" customHeight="1" x14ac:dyDescent="0.3">
      <c r="B44" s="92"/>
      <c r="C44" s="29"/>
      <c r="D44" s="36"/>
      <c r="E44" s="30"/>
      <c r="F44" s="36"/>
      <c r="G44" s="30"/>
      <c r="H44" s="36"/>
      <c r="I44" s="30"/>
      <c r="J44" s="36"/>
      <c r="K44" s="30"/>
      <c r="L44" s="11"/>
      <c r="M44" s="30"/>
      <c r="N44" s="87"/>
      <c r="O44" s="88"/>
      <c r="P44" s="88"/>
    </row>
    <row r="45" spans="2:16" ht="16.5" customHeight="1" x14ac:dyDescent="0.3">
      <c r="B45" s="92"/>
      <c r="C45" s="29"/>
      <c r="D45" s="36"/>
      <c r="E45" s="30"/>
      <c r="F45" s="36"/>
      <c r="G45" s="30"/>
      <c r="H45" s="36"/>
      <c r="I45" s="30"/>
      <c r="J45" s="36"/>
      <c r="K45" s="30"/>
      <c r="L45" s="30"/>
      <c r="M45" s="30"/>
      <c r="N45" s="93"/>
      <c r="O45" s="94"/>
      <c r="P45" s="94"/>
    </row>
    <row r="46" spans="2:16" ht="16.5" customHeight="1" x14ac:dyDescent="0.3">
      <c r="B46" s="92"/>
      <c r="C46" s="29"/>
      <c r="D46" s="36"/>
      <c r="E46" s="30"/>
      <c r="F46" s="95"/>
      <c r="G46" s="30"/>
      <c r="H46" s="95"/>
      <c r="I46" s="30"/>
      <c r="J46" s="95"/>
      <c r="K46" s="30"/>
      <c r="L46" s="96"/>
      <c r="M46" s="96"/>
      <c r="N46" s="96"/>
    </row>
    <row r="47" spans="2:16" ht="16.5" customHeight="1" x14ac:dyDescent="0.3">
      <c r="B47" s="92"/>
      <c r="C47" s="29"/>
      <c r="D47" s="36"/>
      <c r="E47" s="30"/>
      <c r="F47" s="95"/>
      <c r="G47" s="30"/>
      <c r="H47" s="95"/>
      <c r="I47" s="30"/>
      <c r="J47" s="95"/>
      <c r="K47" s="30"/>
      <c r="L47" s="96"/>
      <c r="M47" s="96"/>
      <c r="N47" s="96"/>
    </row>
    <row r="48" spans="2:16" ht="16.5" customHeight="1" x14ac:dyDescent="0.3">
      <c r="B48" s="92"/>
      <c r="C48" s="29"/>
      <c r="D48" s="36"/>
      <c r="E48" s="30"/>
      <c r="F48" s="95"/>
      <c r="G48" s="30"/>
      <c r="H48" s="95"/>
      <c r="I48" s="30"/>
      <c r="J48" s="95"/>
      <c r="K48" s="30"/>
      <c r="L48" s="96"/>
      <c r="M48" s="96"/>
      <c r="N48" s="96"/>
    </row>
    <row r="49" spans="2:14" ht="16.5" customHeight="1" x14ac:dyDescent="0.3">
      <c r="B49" s="92"/>
      <c r="C49" s="29"/>
      <c r="D49" s="36"/>
      <c r="E49" s="30"/>
      <c r="F49" s="95"/>
      <c r="G49" s="30"/>
      <c r="H49" s="95"/>
      <c r="I49" s="30"/>
      <c r="J49" s="95"/>
      <c r="K49" s="30"/>
      <c r="L49" s="96"/>
      <c r="M49" s="96"/>
      <c r="N49" s="96"/>
    </row>
    <row r="50" spans="2:14" ht="16.5" customHeight="1" x14ac:dyDescent="0.3">
      <c r="B50" s="92"/>
      <c r="C50" s="29"/>
      <c r="D50" s="36"/>
      <c r="E50" s="30"/>
      <c r="F50" s="95"/>
      <c r="G50" s="30"/>
      <c r="H50" s="95"/>
      <c r="I50" s="30"/>
      <c r="J50" s="95"/>
      <c r="K50" s="30"/>
      <c r="L50" s="96"/>
      <c r="M50" s="96"/>
      <c r="N50" s="96"/>
    </row>
    <row r="51" spans="2:14" ht="16.5" customHeight="1" x14ac:dyDescent="0.3">
      <c r="B51" s="92"/>
      <c r="C51" s="29"/>
      <c r="D51" s="36"/>
      <c r="E51" s="30"/>
      <c r="F51" s="95"/>
      <c r="G51" s="30"/>
      <c r="H51" s="95"/>
      <c r="I51" s="30"/>
      <c r="J51" s="95"/>
      <c r="K51" s="30"/>
      <c r="L51" s="96"/>
      <c r="M51" s="96"/>
      <c r="N51" s="96"/>
    </row>
  </sheetData>
  <mergeCells count="6">
    <mergeCell ref="F11:G11"/>
    <mergeCell ref="T5:V5"/>
    <mergeCell ref="J5:K6"/>
    <mergeCell ref="J7:K7"/>
    <mergeCell ref="F6:G6"/>
    <mergeCell ref="L5:S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30"/>
  <sheetViews>
    <sheetView zoomScaleNormal="100" workbookViewId="0">
      <selection activeCell="I7" sqref="I7"/>
    </sheetView>
  </sheetViews>
  <sheetFormatPr defaultColWidth="7.6640625" defaultRowHeight="16.5" customHeight="1" x14ac:dyDescent="0.25"/>
  <cols>
    <col min="1" max="1" width="3.33203125" style="58" customWidth="1"/>
    <col min="2" max="2" width="31.6640625" style="58" customWidth="1"/>
    <col min="3" max="7" width="7.6640625" style="58" customWidth="1"/>
    <col min="8" max="16384" width="7.6640625" style="58"/>
  </cols>
  <sheetData>
    <row r="2" spans="2:10" ht="16.5" customHeight="1" x14ac:dyDescent="0.25">
      <c r="B2" s="51" t="s">
        <v>103</v>
      </c>
      <c r="C2" s="2"/>
      <c r="D2" s="52"/>
    </row>
    <row r="3" spans="2:10" ht="16.5" customHeight="1" x14ac:dyDescent="0.25">
      <c r="B3" s="97" t="s">
        <v>14</v>
      </c>
      <c r="C3" s="98"/>
      <c r="D3" s="99"/>
    </row>
    <row r="4" spans="2:10" ht="16.5" customHeight="1" x14ac:dyDescent="0.25">
      <c r="B4" s="9"/>
      <c r="C4" s="100"/>
      <c r="D4" s="101"/>
      <c r="E4" s="59"/>
      <c r="F4" s="59"/>
      <c r="G4" s="59"/>
    </row>
    <row r="5" spans="2:10" ht="16.5" customHeight="1" x14ac:dyDescent="0.25">
      <c r="B5" s="179" t="s">
        <v>17</v>
      </c>
      <c r="C5" s="183" t="s">
        <v>35</v>
      </c>
      <c r="D5" s="184"/>
      <c r="E5" s="184"/>
      <c r="F5" s="184"/>
      <c r="G5" s="184"/>
      <c r="H5" s="178" t="s">
        <v>34</v>
      </c>
      <c r="I5" s="178"/>
      <c r="J5" s="178"/>
    </row>
    <row r="6" spans="2:10" ht="16.5" customHeight="1" thickBot="1" x14ac:dyDescent="0.3">
      <c r="B6" s="186"/>
      <c r="C6" s="61">
        <v>1</v>
      </c>
      <c r="D6" s="61">
        <v>2</v>
      </c>
      <c r="E6" s="61">
        <v>3</v>
      </c>
      <c r="F6" s="61">
        <v>4</v>
      </c>
      <c r="G6" s="61">
        <v>5</v>
      </c>
      <c r="H6" s="74" t="s">
        <v>18</v>
      </c>
      <c r="I6" s="74" t="s">
        <v>19</v>
      </c>
      <c r="J6" s="74" t="s">
        <v>20</v>
      </c>
    </row>
    <row r="7" spans="2:10" ht="16.5" customHeight="1" thickTop="1" x14ac:dyDescent="0.25">
      <c r="B7" s="40" t="s">
        <v>87</v>
      </c>
      <c r="C7" s="102">
        <v>61</v>
      </c>
      <c r="D7" s="102">
        <v>49</v>
      </c>
      <c r="E7" s="102">
        <v>59</v>
      </c>
      <c r="F7" s="102"/>
      <c r="G7" s="102"/>
      <c r="H7" s="13">
        <f>MIN(C7:G7)</f>
        <v>49</v>
      </c>
      <c r="I7" s="13">
        <f>MEDIAN(C7:G7)</f>
        <v>59</v>
      </c>
      <c r="J7" s="13">
        <f>MAX(C7:G7)</f>
        <v>61</v>
      </c>
    </row>
    <row r="8" spans="2:10" ht="16.5" customHeight="1" x14ac:dyDescent="0.25">
      <c r="B8" s="40" t="s">
        <v>26</v>
      </c>
      <c r="C8" s="102">
        <v>15</v>
      </c>
      <c r="D8" s="102">
        <v>19</v>
      </c>
      <c r="E8" s="102">
        <v>19</v>
      </c>
      <c r="F8" s="102"/>
      <c r="G8" s="102"/>
      <c r="H8" s="13">
        <f>MIN(C8:G8)</f>
        <v>15</v>
      </c>
      <c r="I8" s="13">
        <f>MEDIAN(C8:G8)</f>
        <v>19</v>
      </c>
      <c r="J8" s="13">
        <f>MAX(C8:G8)</f>
        <v>19</v>
      </c>
    </row>
    <row r="9" spans="2:10" ht="16.5" customHeight="1" x14ac:dyDescent="0.25">
      <c r="B9" s="40" t="s">
        <v>88</v>
      </c>
      <c r="C9" s="102">
        <v>33</v>
      </c>
      <c r="D9" s="102">
        <v>27</v>
      </c>
      <c r="E9" s="102">
        <v>26</v>
      </c>
      <c r="F9" s="102"/>
      <c r="G9" s="102"/>
      <c r="H9" s="13">
        <f>MIN(C9:G9)</f>
        <v>26</v>
      </c>
      <c r="I9" s="13">
        <f>MEDIAN(C9:G9)</f>
        <v>27</v>
      </c>
      <c r="J9" s="13">
        <f>MAX(C9:G9)</f>
        <v>33</v>
      </c>
    </row>
    <row r="16" spans="2:10" ht="16.5" customHeight="1" x14ac:dyDescent="0.3">
      <c r="B16" s="63"/>
      <c r="C16" s="63"/>
      <c r="D16" s="63"/>
      <c r="E16" s="63"/>
      <c r="F16" s="63"/>
      <c r="G16" s="63"/>
    </row>
    <row r="17" spans="2:13" ht="16.5" customHeight="1" x14ac:dyDescent="0.3">
      <c r="B17" s="63"/>
      <c r="C17" s="63"/>
      <c r="D17" s="63"/>
      <c r="E17" s="63"/>
      <c r="F17" s="63"/>
      <c r="G17" s="63"/>
    </row>
    <row r="21" spans="2:13" s="57" customFormat="1" ht="16.5" customHeight="1" x14ac:dyDescent="0.2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 spans="2:13" s="57" customFormat="1" ht="16.5" customHeight="1" x14ac:dyDescent="0.25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2:13" s="57" customFormat="1" ht="16.5" customHeight="1" x14ac:dyDescent="0.25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</row>
    <row r="24" spans="2:13" s="57" customFormat="1" ht="16.5" customHeight="1" x14ac:dyDescent="0.25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spans="2:13" s="57" customFormat="1" ht="16.5" customHeight="1" x14ac:dyDescent="0.25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</row>
    <row r="26" spans="2:13" s="57" customFormat="1" ht="16.5" customHeight="1" x14ac:dyDescent="0.25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</row>
    <row r="27" spans="2:13" s="57" customFormat="1" ht="16.5" customHeight="1" x14ac:dyDescent="0.25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</row>
    <row r="28" spans="2:13" s="57" customFormat="1" ht="16.5" customHeight="1" x14ac:dyDescent="0.25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</row>
    <row r="29" spans="2:13" s="57" customFormat="1" ht="16.5" customHeight="1" x14ac:dyDescent="0.25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</row>
    <row r="30" spans="2:13" s="57" customFormat="1" ht="16.5" customHeight="1" x14ac:dyDescent="0.25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2:13" s="57" customFormat="1" ht="16.5" customHeight="1" x14ac:dyDescent="0.25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</row>
    <row r="32" spans="2:13" s="57" customFormat="1" ht="16.5" customHeight="1" x14ac:dyDescent="0.25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</row>
    <row r="33" spans="2:13" s="57" customFormat="1" ht="16.5" customHeight="1" x14ac:dyDescent="0.25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</row>
    <row r="34" spans="2:13" s="57" customFormat="1" ht="16.5" customHeight="1" x14ac:dyDescent="0.25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spans="2:13" s="57" customFormat="1" ht="16.5" customHeight="1" x14ac:dyDescent="0.25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</row>
    <row r="36" spans="2:13" s="57" customFormat="1" ht="16.5" customHeight="1" x14ac:dyDescent="0.25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</row>
    <row r="37" spans="2:13" s="57" customFormat="1" ht="16.5" customHeight="1" x14ac:dyDescent="0.25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</row>
    <row r="38" spans="2:13" s="57" customFormat="1" ht="16.5" customHeight="1" x14ac:dyDescent="0.25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</row>
    <row r="39" spans="2:13" s="57" customFormat="1" ht="16.5" customHeight="1" x14ac:dyDescent="0.25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</row>
    <row r="40" spans="2:13" s="57" customFormat="1" ht="16.5" customHeight="1" x14ac:dyDescent="0.25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</row>
    <row r="41" spans="2:13" s="57" customFormat="1" ht="16.5" customHeight="1" x14ac:dyDescent="0.25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</row>
    <row r="42" spans="2:13" s="57" customFormat="1" ht="16.5" customHeight="1" x14ac:dyDescent="0.25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</row>
    <row r="43" spans="2:13" s="57" customFormat="1" ht="16.5" customHeight="1" x14ac:dyDescent="0.25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</row>
    <row r="44" spans="2:13" s="57" customFormat="1" ht="16.5" customHeight="1" x14ac:dyDescent="0.25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</row>
    <row r="45" spans="2:13" s="57" customFormat="1" ht="16.5" customHeight="1" x14ac:dyDescent="0.25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</row>
    <row r="46" spans="2:13" s="57" customFormat="1" ht="16.5" customHeight="1" x14ac:dyDescent="0.25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</row>
    <row r="47" spans="2:13" s="57" customFormat="1" ht="16.5" customHeight="1" x14ac:dyDescent="0.25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</row>
    <row r="48" spans="2:13" s="57" customFormat="1" ht="16.5" customHeight="1" x14ac:dyDescent="0.25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</row>
    <row r="49" spans="2:13" s="57" customFormat="1" ht="16.5" customHeigh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</row>
    <row r="50" spans="2:13" s="57" customFormat="1" ht="16.5" customHeight="1" x14ac:dyDescent="0.25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</row>
    <row r="51" spans="2:13" s="57" customFormat="1" ht="16.5" customHeight="1" x14ac:dyDescent="0.25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</row>
    <row r="52" spans="2:13" s="57" customFormat="1" ht="16.5" customHeight="1" x14ac:dyDescent="0.25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</row>
    <row r="53" spans="2:13" s="57" customFormat="1" ht="16.5" customHeight="1" x14ac:dyDescent="0.25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</row>
    <row r="54" spans="2:13" s="57" customFormat="1" ht="16.5" customHeight="1" x14ac:dyDescent="0.25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</row>
    <row r="55" spans="2:13" s="57" customFormat="1" ht="16.5" customHeight="1" x14ac:dyDescent="0.25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</row>
    <row r="56" spans="2:13" s="57" customFormat="1" ht="16.5" customHeight="1" x14ac:dyDescent="0.25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</row>
    <row r="57" spans="2:13" s="57" customFormat="1" ht="16.5" customHeight="1" x14ac:dyDescent="0.25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</row>
    <row r="58" spans="2:13" s="57" customFormat="1" ht="16.5" customHeight="1" x14ac:dyDescent="0.25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</row>
    <row r="59" spans="2:13" s="57" customFormat="1" ht="16.5" customHeight="1" x14ac:dyDescent="0.25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</row>
    <row r="60" spans="2:13" s="57" customFormat="1" ht="16.5" customHeight="1" x14ac:dyDescent="0.25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</row>
    <row r="61" spans="2:13" s="57" customFormat="1" ht="16.5" customHeight="1" x14ac:dyDescent="0.25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</row>
    <row r="62" spans="2:13" s="57" customFormat="1" ht="16.5" customHeight="1" x14ac:dyDescent="0.25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</row>
    <row r="63" spans="2:13" s="57" customFormat="1" ht="16.5" customHeight="1" x14ac:dyDescent="0.25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</row>
    <row r="64" spans="2:13" s="57" customFormat="1" ht="16.5" customHeight="1" x14ac:dyDescent="0.25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</row>
    <row r="65" spans="2:13" s="57" customFormat="1" ht="16.5" customHeight="1" x14ac:dyDescent="0.25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</row>
    <row r="66" spans="2:13" s="57" customFormat="1" ht="16.5" customHeight="1" x14ac:dyDescent="0.25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</row>
    <row r="67" spans="2:13" s="57" customFormat="1" ht="16.5" customHeight="1" x14ac:dyDescent="0.25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</row>
    <row r="68" spans="2:13" s="57" customFormat="1" ht="16.5" customHeight="1" x14ac:dyDescent="0.25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</row>
    <row r="69" spans="2:13" s="57" customFormat="1" ht="16.5" customHeight="1" x14ac:dyDescent="0.25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</row>
    <row r="70" spans="2:13" s="57" customFormat="1" ht="16.5" customHeight="1" x14ac:dyDescent="0.25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</row>
    <row r="71" spans="2:13" s="57" customFormat="1" ht="16.5" customHeight="1" x14ac:dyDescent="0.25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</row>
    <row r="72" spans="2:13" s="57" customFormat="1" ht="16.5" customHeight="1" x14ac:dyDescent="0.25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</row>
    <row r="73" spans="2:13" s="57" customFormat="1" ht="16.5" customHeight="1" x14ac:dyDescent="0.25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</row>
    <row r="74" spans="2:13" s="57" customFormat="1" ht="16.5" customHeight="1" x14ac:dyDescent="0.25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</row>
    <row r="75" spans="2:13" s="57" customFormat="1" ht="16.5" customHeight="1" x14ac:dyDescent="0.25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</row>
    <row r="76" spans="2:13" s="57" customFormat="1" ht="16.5" customHeight="1" x14ac:dyDescent="0.25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</row>
    <row r="77" spans="2:13" s="57" customFormat="1" ht="16.5" customHeight="1" x14ac:dyDescent="0.25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</row>
    <row r="78" spans="2:13" s="57" customFormat="1" ht="16.5" customHeight="1" x14ac:dyDescent="0.25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</row>
    <row r="79" spans="2:13" s="57" customFormat="1" ht="16.5" customHeight="1" x14ac:dyDescent="0.25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</row>
    <row r="80" spans="2:13" s="57" customFormat="1" ht="16.5" customHeight="1" x14ac:dyDescent="0.25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</row>
    <row r="81" spans="2:13" s="57" customFormat="1" ht="16.5" customHeight="1" x14ac:dyDescent="0.25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</row>
    <row r="82" spans="2:13" s="57" customFormat="1" ht="16.5" customHeight="1" x14ac:dyDescent="0.25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</row>
    <row r="83" spans="2:13" s="57" customFormat="1" ht="16.5" customHeight="1" x14ac:dyDescent="0.25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</row>
    <row r="84" spans="2:13" s="57" customFormat="1" ht="16.5" customHeight="1" x14ac:dyDescent="0.25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</row>
    <row r="85" spans="2:13" s="57" customFormat="1" ht="16.5" customHeight="1" x14ac:dyDescent="0.25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</row>
    <row r="86" spans="2:13" s="57" customFormat="1" ht="16.5" customHeight="1" x14ac:dyDescent="0.25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</row>
    <row r="87" spans="2:13" s="57" customFormat="1" ht="16.5" customHeight="1" x14ac:dyDescent="0.25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</row>
    <row r="88" spans="2:13" s="57" customFormat="1" ht="16.5" customHeight="1" x14ac:dyDescent="0.25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</row>
    <row r="89" spans="2:13" s="57" customFormat="1" ht="16.5" customHeight="1" x14ac:dyDescent="0.25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</row>
    <row r="90" spans="2:13" s="57" customFormat="1" ht="16.5" customHeight="1" x14ac:dyDescent="0.25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</row>
    <row r="91" spans="2:13" s="57" customFormat="1" ht="16.5" customHeight="1" x14ac:dyDescent="0.25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</row>
    <row r="92" spans="2:13" s="57" customFormat="1" ht="16.5" customHeight="1" x14ac:dyDescent="0.25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</row>
    <row r="93" spans="2:13" s="57" customFormat="1" ht="16.5" customHeight="1" x14ac:dyDescent="0.25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</row>
    <row r="94" spans="2:13" s="57" customFormat="1" ht="16.5" customHeight="1" x14ac:dyDescent="0.25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</row>
    <row r="95" spans="2:13" s="57" customFormat="1" ht="16.5" customHeight="1" x14ac:dyDescent="0.25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</row>
    <row r="96" spans="2:13" s="57" customFormat="1" ht="16.5" customHeight="1" x14ac:dyDescent="0.25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</row>
    <row r="97" spans="2:13" s="57" customFormat="1" ht="16.5" customHeigh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</row>
    <row r="98" spans="2:13" s="57" customFormat="1" ht="16.5" customHeight="1" x14ac:dyDescent="0.25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</row>
    <row r="99" spans="2:13" s="57" customFormat="1" ht="16.5" customHeight="1" x14ac:dyDescent="0.25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</row>
    <row r="100" spans="2:13" s="57" customFormat="1" ht="16.5" customHeight="1" x14ac:dyDescent="0.25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</row>
    <row r="101" spans="2:13" s="57" customFormat="1" ht="16.5" customHeight="1" x14ac:dyDescent="0.25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</row>
    <row r="102" spans="2:13" s="57" customFormat="1" ht="16.5" customHeight="1" x14ac:dyDescent="0.25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</row>
    <row r="103" spans="2:13" s="57" customFormat="1" ht="16.5" customHeight="1" x14ac:dyDescent="0.25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</row>
    <row r="104" spans="2:13" s="57" customFormat="1" ht="16.5" customHeight="1" x14ac:dyDescent="0.25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</row>
    <row r="105" spans="2:13" s="57" customFormat="1" ht="16.5" customHeight="1" x14ac:dyDescent="0.25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</row>
    <row r="106" spans="2:13" s="57" customFormat="1" ht="16.5" customHeight="1" x14ac:dyDescent="0.25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</row>
    <row r="107" spans="2:13" s="57" customFormat="1" ht="16.5" customHeight="1" x14ac:dyDescent="0.25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</row>
    <row r="108" spans="2:13" s="57" customFormat="1" ht="16.5" customHeight="1" x14ac:dyDescent="0.25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</row>
    <row r="109" spans="2:13" s="57" customFormat="1" ht="16.5" customHeight="1" x14ac:dyDescent="0.25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</row>
    <row r="110" spans="2:13" s="57" customFormat="1" ht="16.5" customHeight="1" x14ac:dyDescent="0.25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</row>
    <row r="111" spans="2:13" s="57" customFormat="1" ht="16.5" customHeight="1" x14ac:dyDescent="0.25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</row>
    <row r="112" spans="2:13" s="57" customFormat="1" ht="16.5" customHeight="1" x14ac:dyDescent="0.25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</row>
    <row r="113" spans="2:13" s="57" customFormat="1" ht="16.5" customHeight="1" x14ac:dyDescent="0.25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</row>
    <row r="114" spans="2:13" s="57" customFormat="1" ht="16.5" customHeight="1" x14ac:dyDescent="0.25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</row>
    <row r="115" spans="2:13" s="57" customFormat="1" ht="16.5" customHeight="1" x14ac:dyDescent="0.25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</row>
    <row r="116" spans="2:13" s="57" customFormat="1" ht="16.5" customHeight="1" x14ac:dyDescent="0.25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</row>
    <row r="117" spans="2:13" s="57" customFormat="1" ht="16.5" customHeight="1" x14ac:dyDescent="0.25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</row>
    <row r="118" spans="2:13" s="57" customFormat="1" ht="16.5" customHeight="1" x14ac:dyDescent="0.25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</row>
    <row r="119" spans="2:13" s="57" customFormat="1" ht="16.5" customHeight="1" x14ac:dyDescent="0.25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</row>
    <row r="120" spans="2:13" s="57" customFormat="1" ht="16.5" customHeight="1" x14ac:dyDescent="0.25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</row>
    <row r="121" spans="2:13" s="57" customFormat="1" ht="16.5" customHeight="1" x14ac:dyDescent="0.25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</row>
    <row r="122" spans="2:13" s="57" customFormat="1" ht="16.5" customHeight="1" x14ac:dyDescent="0.25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</row>
    <row r="123" spans="2:13" s="57" customFormat="1" ht="16.5" customHeight="1" x14ac:dyDescent="0.25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</row>
    <row r="124" spans="2:13" s="57" customFormat="1" ht="16.5" customHeight="1" x14ac:dyDescent="0.25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</row>
    <row r="125" spans="2:13" s="57" customFormat="1" ht="16.5" customHeigh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</row>
    <row r="126" spans="2:13" s="57" customFormat="1" ht="16.5" customHeight="1" x14ac:dyDescent="0.25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</row>
    <row r="127" spans="2:13" s="57" customFormat="1" ht="16.5" customHeight="1" x14ac:dyDescent="0.25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</row>
    <row r="128" spans="2:13" s="57" customFormat="1" ht="16.5" customHeight="1" x14ac:dyDescent="0.25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</row>
    <row r="129" spans="2:13" s="57" customFormat="1" ht="16.5" customHeight="1" x14ac:dyDescent="0.25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</row>
    <row r="130" spans="2:13" s="57" customFormat="1" ht="16.5" customHeight="1" x14ac:dyDescent="0.25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</row>
    <row r="131" spans="2:13" s="57" customFormat="1" ht="16.5" customHeight="1" x14ac:dyDescent="0.25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</row>
    <row r="132" spans="2:13" s="57" customFormat="1" ht="16.5" customHeight="1" x14ac:dyDescent="0.25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</row>
    <row r="133" spans="2:13" s="57" customFormat="1" ht="16.5" customHeight="1" x14ac:dyDescent="0.25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</row>
    <row r="134" spans="2:13" s="57" customFormat="1" ht="16.5" customHeight="1" x14ac:dyDescent="0.25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</row>
    <row r="135" spans="2:13" s="57" customFormat="1" ht="16.5" customHeight="1" x14ac:dyDescent="0.25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</row>
    <row r="136" spans="2:13" s="57" customFormat="1" ht="16.5" customHeight="1" x14ac:dyDescent="0.25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</row>
    <row r="137" spans="2:13" s="57" customFormat="1" ht="16.5" customHeight="1" x14ac:dyDescent="0.25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</row>
    <row r="138" spans="2:13" s="57" customFormat="1" ht="16.5" customHeight="1" x14ac:dyDescent="0.25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</row>
    <row r="139" spans="2:13" s="57" customFormat="1" ht="16.5" customHeight="1" x14ac:dyDescent="0.25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</row>
    <row r="140" spans="2:13" s="57" customFormat="1" ht="16.5" customHeight="1" x14ac:dyDescent="0.25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</row>
    <row r="141" spans="2:13" s="57" customFormat="1" ht="16.5" customHeight="1" x14ac:dyDescent="0.25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</row>
    <row r="142" spans="2:13" s="57" customFormat="1" ht="16.5" customHeight="1" x14ac:dyDescent="0.25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</row>
    <row r="143" spans="2:13" s="57" customFormat="1" ht="16.5" customHeight="1" x14ac:dyDescent="0.25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</row>
    <row r="144" spans="2:13" s="57" customFormat="1" ht="16.5" customHeight="1" x14ac:dyDescent="0.25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</row>
    <row r="145" spans="2:13" s="57" customFormat="1" ht="16.5" customHeight="1" x14ac:dyDescent="0.25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</row>
    <row r="146" spans="2:13" s="57" customFormat="1" ht="16.5" customHeight="1" x14ac:dyDescent="0.25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</row>
    <row r="147" spans="2:13" s="57" customFormat="1" ht="16.5" customHeight="1" x14ac:dyDescent="0.25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</row>
    <row r="148" spans="2:13" s="57" customFormat="1" ht="16.5" customHeight="1" x14ac:dyDescent="0.25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</row>
    <row r="149" spans="2:13" s="57" customFormat="1" ht="16.5" customHeight="1" x14ac:dyDescent="0.25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</row>
    <row r="150" spans="2:13" s="57" customFormat="1" ht="16.5" customHeight="1" x14ac:dyDescent="0.25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</row>
    <row r="151" spans="2:13" s="57" customFormat="1" ht="16.5" customHeight="1" x14ac:dyDescent="0.25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</row>
    <row r="152" spans="2:13" s="57" customFormat="1" ht="16.5" customHeight="1" x14ac:dyDescent="0.25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</row>
    <row r="153" spans="2:13" s="57" customFormat="1" ht="16.5" customHeight="1" x14ac:dyDescent="0.25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</row>
    <row r="154" spans="2:13" s="57" customFormat="1" ht="16.5" customHeight="1" x14ac:dyDescent="0.25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</row>
    <row r="155" spans="2:13" s="57" customFormat="1" ht="16.5" customHeight="1" x14ac:dyDescent="0.25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</row>
    <row r="156" spans="2:13" s="57" customFormat="1" ht="16.5" customHeight="1" x14ac:dyDescent="0.25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</row>
    <row r="157" spans="2:13" s="57" customFormat="1" ht="16.5" customHeight="1" x14ac:dyDescent="0.25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</row>
    <row r="158" spans="2:13" s="57" customFormat="1" ht="16.5" customHeight="1" x14ac:dyDescent="0.25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</row>
    <row r="159" spans="2:13" s="57" customFormat="1" ht="16.5" customHeight="1" x14ac:dyDescent="0.25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</row>
    <row r="160" spans="2:13" s="57" customFormat="1" ht="16.5" customHeight="1" x14ac:dyDescent="0.25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</row>
    <row r="161" spans="2:13" s="57" customFormat="1" ht="16.5" customHeight="1" x14ac:dyDescent="0.25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</row>
    <row r="162" spans="2:13" s="57" customFormat="1" ht="16.5" customHeight="1" x14ac:dyDescent="0.25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</row>
    <row r="163" spans="2:13" s="57" customFormat="1" ht="16.5" customHeight="1" x14ac:dyDescent="0.25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</row>
    <row r="164" spans="2:13" s="57" customFormat="1" ht="16.5" customHeight="1" x14ac:dyDescent="0.25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</row>
    <row r="165" spans="2:13" s="57" customFormat="1" ht="16.5" customHeight="1" x14ac:dyDescent="0.25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</row>
    <row r="166" spans="2:13" s="57" customFormat="1" ht="16.5" customHeight="1" x14ac:dyDescent="0.25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</row>
    <row r="167" spans="2:13" s="57" customFormat="1" ht="16.5" customHeight="1" x14ac:dyDescent="0.25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</row>
    <row r="168" spans="2:13" s="57" customFormat="1" ht="16.5" customHeight="1" x14ac:dyDescent="0.25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</row>
    <row r="169" spans="2:13" s="57" customFormat="1" ht="16.5" customHeight="1" x14ac:dyDescent="0.25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</row>
    <row r="170" spans="2:13" s="57" customFormat="1" ht="16.5" customHeight="1" x14ac:dyDescent="0.25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</row>
    <row r="171" spans="2:13" s="57" customFormat="1" ht="16.5" customHeight="1" x14ac:dyDescent="0.25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</row>
    <row r="172" spans="2:13" s="57" customFormat="1" ht="16.5" customHeight="1" x14ac:dyDescent="0.25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</row>
    <row r="173" spans="2:13" s="57" customFormat="1" ht="16.5" customHeight="1" x14ac:dyDescent="0.25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</row>
    <row r="174" spans="2:13" s="57" customFormat="1" ht="16.5" customHeight="1" x14ac:dyDescent="0.25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</row>
    <row r="175" spans="2:13" s="57" customFormat="1" ht="16.5" customHeight="1" x14ac:dyDescent="0.25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</row>
    <row r="176" spans="2:13" s="57" customFormat="1" ht="16.5" customHeight="1" x14ac:dyDescent="0.25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</row>
    <row r="177" spans="2:13" s="57" customFormat="1" ht="16.5" customHeight="1" x14ac:dyDescent="0.25"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</row>
    <row r="178" spans="2:13" s="57" customFormat="1" ht="16.5" customHeight="1" x14ac:dyDescent="0.25"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</row>
    <row r="179" spans="2:13" s="57" customFormat="1" ht="16.5" customHeight="1" x14ac:dyDescent="0.25"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</row>
    <row r="180" spans="2:13" s="57" customFormat="1" ht="16.5" customHeight="1" x14ac:dyDescent="0.25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</row>
    <row r="181" spans="2:13" s="57" customFormat="1" ht="16.5" customHeight="1" x14ac:dyDescent="0.25"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</row>
    <row r="182" spans="2:13" s="57" customFormat="1" ht="16.5" customHeight="1" x14ac:dyDescent="0.25"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</row>
    <row r="183" spans="2:13" s="57" customFormat="1" ht="16.5" customHeight="1" x14ac:dyDescent="0.25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</row>
    <row r="184" spans="2:13" s="57" customFormat="1" ht="16.5" customHeight="1" x14ac:dyDescent="0.25"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</row>
    <row r="185" spans="2:13" s="57" customFormat="1" ht="16.5" customHeight="1" x14ac:dyDescent="0.25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</row>
    <row r="186" spans="2:13" s="57" customFormat="1" ht="16.5" customHeight="1" x14ac:dyDescent="0.25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</row>
    <row r="187" spans="2:13" s="57" customFormat="1" ht="16.5" customHeight="1" x14ac:dyDescent="0.25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</row>
    <row r="188" spans="2:13" s="57" customFormat="1" ht="16.5" customHeight="1" x14ac:dyDescent="0.25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</row>
    <row r="189" spans="2:13" s="57" customFormat="1" ht="16.5" customHeight="1" x14ac:dyDescent="0.25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</row>
    <row r="190" spans="2:13" s="57" customFormat="1" ht="16.5" customHeight="1" x14ac:dyDescent="0.25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</row>
    <row r="191" spans="2:13" s="57" customFormat="1" ht="16.5" customHeight="1" x14ac:dyDescent="0.25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</row>
    <row r="192" spans="2:13" s="57" customFormat="1" ht="16.5" customHeight="1" x14ac:dyDescent="0.25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</row>
    <row r="193" spans="2:13" s="57" customFormat="1" ht="16.5" customHeight="1" x14ac:dyDescent="0.25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</row>
    <row r="194" spans="2:13" s="57" customFormat="1" ht="16.5" customHeight="1" x14ac:dyDescent="0.25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</row>
    <row r="195" spans="2:13" s="57" customFormat="1" ht="16.5" customHeight="1" x14ac:dyDescent="0.25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</row>
    <row r="196" spans="2:13" s="57" customFormat="1" ht="16.5" customHeight="1" x14ac:dyDescent="0.25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</row>
    <row r="197" spans="2:13" s="57" customFormat="1" ht="16.5" customHeight="1" x14ac:dyDescent="0.25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</row>
    <row r="198" spans="2:13" s="57" customFormat="1" ht="16.5" customHeight="1" x14ac:dyDescent="0.25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</row>
    <row r="199" spans="2:13" s="57" customFormat="1" ht="16.5" customHeight="1" x14ac:dyDescent="0.25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</row>
    <row r="200" spans="2:13" s="57" customFormat="1" ht="16.5" customHeight="1" x14ac:dyDescent="0.25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</row>
    <row r="201" spans="2:13" s="57" customFormat="1" ht="16.5" customHeight="1" x14ac:dyDescent="0.25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</row>
    <row r="202" spans="2:13" s="57" customFormat="1" ht="16.5" customHeight="1" x14ac:dyDescent="0.25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</row>
    <row r="203" spans="2:13" s="57" customFormat="1" ht="16.5" customHeight="1" x14ac:dyDescent="0.25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</row>
    <row r="204" spans="2:13" s="57" customFormat="1" ht="16.5" customHeight="1" x14ac:dyDescent="0.25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</row>
    <row r="205" spans="2:13" s="57" customFormat="1" ht="16.5" customHeight="1" x14ac:dyDescent="0.25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</row>
    <row r="206" spans="2:13" s="57" customFormat="1" ht="16.5" customHeight="1" x14ac:dyDescent="0.25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</row>
    <row r="207" spans="2:13" s="57" customFormat="1" ht="16.5" customHeight="1" x14ac:dyDescent="0.25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</row>
    <row r="208" spans="2:13" s="57" customFormat="1" ht="16.5" customHeight="1" x14ac:dyDescent="0.25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</row>
    <row r="209" spans="2:13" s="57" customFormat="1" ht="16.5" customHeight="1" x14ac:dyDescent="0.25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</row>
    <row r="210" spans="2:13" s="57" customFormat="1" ht="16.5" customHeight="1" x14ac:dyDescent="0.25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</row>
    <row r="211" spans="2:13" s="57" customFormat="1" ht="16.5" customHeight="1" x14ac:dyDescent="0.25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</row>
    <row r="212" spans="2:13" s="57" customFormat="1" ht="16.5" customHeight="1" x14ac:dyDescent="0.25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</row>
    <row r="213" spans="2:13" s="57" customFormat="1" ht="16.5" customHeight="1" x14ac:dyDescent="0.25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</row>
    <row r="214" spans="2:13" s="57" customFormat="1" ht="16.5" customHeight="1" x14ac:dyDescent="0.25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</row>
    <row r="215" spans="2:13" s="57" customFormat="1" ht="16.5" customHeight="1" x14ac:dyDescent="0.25"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</row>
    <row r="216" spans="2:13" s="57" customFormat="1" ht="16.5" customHeight="1" x14ac:dyDescent="0.25"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</row>
    <row r="217" spans="2:13" s="57" customFormat="1" ht="16.5" customHeight="1" x14ac:dyDescent="0.25"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</row>
    <row r="218" spans="2:13" s="57" customFormat="1" ht="16.5" customHeight="1" x14ac:dyDescent="0.25"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</row>
    <row r="219" spans="2:13" s="57" customFormat="1" ht="16.5" customHeight="1" x14ac:dyDescent="0.25"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</row>
    <row r="220" spans="2:13" s="57" customFormat="1" ht="16.5" customHeight="1" x14ac:dyDescent="0.25"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</row>
    <row r="221" spans="2:13" s="57" customFormat="1" ht="16.5" customHeight="1" x14ac:dyDescent="0.25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</row>
    <row r="222" spans="2:13" s="57" customFormat="1" ht="16.5" customHeight="1" x14ac:dyDescent="0.25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</row>
    <row r="223" spans="2:13" s="57" customFormat="1" ht="16.5" customHeight="1" x14ac:dyDescent="0.25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</row>
    <row r="224" spans="2:13" s="57" customFormat="1" ht="16.5" customHeight="1" x14ac:dyDescent="0.25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</row>
    <row r="225" spans="2:13" s="57" customFormat="1" ht="16.5" customHeight="1" x14ac:dyDescent="0.25"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</row>
    <row r="226" spans="2:13" s="57" customFormat="1" ht="16.5" customHeight="1" x14ac:dyDescent="0.25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</row>
    <row r="227" spans="2:13" s="57" customFormat="1" ht="16.5" customHeight="1" x14ac:dyDescent="0.25"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</row>
    <row r="228" spans="2:13" s="57" customFormat="1" ht="16.5" customHeight="1" x14ac:dyDescent="0.25"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</row>
    <row r="229" spans="2:13" s="57" customFormat="1" ht="16.5" customHeight="1" x14ac:dyDescent="0.25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</row>
    <row r="230" spans="2:13" s="57" customFormat="1" ht="16.5" customHeight="1" x14ac:dyDescent="0.25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</row>
  </sheetData>
  <mergeCells count="3">
    <mergeCell ref="B5:B6"/>
    <mergeCell ref="H5:J5"/>
    <mergeCell ref="C5:G5"/>
  </mergeCells>
  <pageMargins left="0.75" right="0.75" top="0.56000000000000005" bottom="0.54" header="0.5" footer="0.5"/>
  <pageSetup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Morphology Summary</vt:lpstr>
      <vt:lpstr>Cross-section</vt:lpstr>
      <vt:lpstr>Longitudinal Profile</vt:lpstr>
      <vt:lpstr>Planform Geometry</vt:lpstr>
      <vt:lpstr>'Morphology Summary'!Print_Area</vt:lpstr>
      <vt:lpstr>'Planform Geometry'!Print_Area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Jennings;Jonathan Page</dc:creator>
  <cp:lastModifiedBy>jmzin</cp:lastModifiedBy>
  <cp:lastPrinted>2013-04-12T11:06:55Z</cp:lastPrinted>
  <dcterms:created xsi:type="dcterms:W3CDTF">1999-03-02T01:20:07Z</dcterms:created>
  <dcterms:modified xsi:type="dcterms:W3CDTF">2020-02-19T23:47:53Z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469773903</vt:i4>
  </property>
  <property fmtid="{D5CDD505-2E9C-101B-9397-08002B2CF9AE}" pid="3" name="_EmailSubject">
    <vt:lpwstr>Spreadsheet -- May 11-13 Auburn Stream Design Workshop</vt:lpwstr>
  </property>
  <property fmtid="{D5CDD505-2E9C-101B-9397-08002B2CF9AE}" pid="4" name="_AuthorEmail">
    <vt:lpwstr>Greg_Jennings@ncsu.edu</vt:lpwstr>
  </property>
  <property fmtid="{D5CDD505-2E9C-101B-9397-08002B2CF9AE}" pid="5" name="_AuthorEmailDisplayName">
    <vt:lpwstr>Greg Jennings</vt:lpwstr>
  </property>
  <property fmtid="{D5CDD505-2E9C-101B-9397-08002B2CF9AE}" pid="6" name="_PreviousAdHocReviewCycleID">
    <vt:i4>-486982651</vt:i4>
  </property>
  <property fmtid="{D5CDD505-2E9C-101B-9397-08002B2CF9AE}" pid="7" name="_ReviewingToolsShownOnce">
    <vt:lpwstr/>
  </property>
</Properties>
</file>