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3" i="81" l="1"/>
  <c r="G33" i="81"/>
  <c r="H33" i="81" s="1"/>
  <c r="F34" i="81"/>
  <c r="G34" i="81"/>
  <c r="H34" i="81"/>
  <c r="F35" i="81"/>
  <c r="G35" i="81"/>
  <c r="H35" i="81"/>
  <c r="F36" i="81"/>
  <c r="G36" i="81"/>
  <c r="H36" i="81" s="1"/>
  <c r="F37" i="81"/>
  <c r="G37" i="81"/>
  <c r="H37" i="81" s="1"/>
  <c r="F38" i="81"/>
  <c r="G38" i="81"/>
  <c r="H38" i="81"/>
  <c r="F39" i="81"/>
  <c r="G39" i="81"/>
  <c r="H39" i="81"/>
  <c r="F40" i="81"/>
  <c r="H40" i="81" s="1"/>
  <c r="G40" i="81"/>
  <c r="F41" i="81"/>
  <c r="G41" i="81"/>
  <c r="H41" i="81" s="1"/>
  <c r="F42" i="81"/>
  <c r="G42" i="81"/>
  <c r="H42" i="81"/>
  <c r="F43" i="81"/>
  <c r="G43" i="81"/>
  <c r="H43" i="81"/>
  <c r="F44" i="81"/>
  <c r="H44" i="81" s="1"/>
  <c r="G44" i="81"/>
  <c r="F45" i="81"/>
  <c r="G45" i="81"/>
  <c r="H45" i="81" s="1"/>
  <c r="F46" i="81"/>
  <c r="G46" i="81"/>
  <c r="H46" i="81"/>
  <c r="F47" i="81"/>
  <c r="G47" i="81"/>
  <c r="H47" i="81"/>
  <c r="F48" i="81"/>
  <c r="G48" i="81"/>
  <c r="H48" i="81"/>
  <c r="F29" i="81"/>
  <c r="G29" i="81"/>
  <c r="H29" i="81"/>
  <c r="F30" i="81"/>
  <c r="G30" i="81"/>
  <c r="H30" i="81"/>
  <c r="F31" i="81"/>
  <c r="G31" i="81"/>
  <c r="H31" i="81"/>
  <c r="G12" i="81" l="1"/>
  <c r="G14" i="81"/>
  <c r="L30" i="70" l="1"/>
  <c r="L23" i="70" l="1"/>
  <c r="M30" i="70"/>
  <c r="N30" i="70" s="1"/>
  <c r="K31" i="81" l="1"/>
  <c r="G7" i="81" s="1"/>
  <c r="U8" i="70" l="1"/>
  <c r="D41" i="73" s="1"/>
  <c r="C20" i="73" l="1"/>
  <c r="D20" i="73"/>
  <c r="E20" i="73"/>
  <c r="C22" i="73"/>
  <c r="D22" i="73"/>
  <c r="E22" i="73"/>
  <c r="L16" i="70" l="1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 s="1"/>
  <c r="U7" i="70"/>
  <c r="D45" i="73" s="1"/>
  <c r="V7" i="70"/>
  <c r="E45" i="73" s="1"/>
  <c r="T8" i="70"/>
  <c r="C41" i="73" s="1"/>
  <c r="V8" i="70"/>
  <c r="E41" i="73" s="1"/>
  <c r="K29" i="81"/>
  <c r="V11" i="70"/>
  <c r="U11" i="70"/>
  <c r="T11" i="70"/>
  <c r="V10" i="70"/>
  <c r="E47" i="73" s="1"/>
  <c r="U10" i="70"/>
  <c r="D47" i="73" s="1"/>
  <c r="T10" i="70"/>
  <c r="C47" i="73" s="1"/>
  <c r="V9" i="70"/>
  <c r="E43" i="73" s="1"/>
  <c r="U9" i="70"/>
  <c r="D43" i="73" s="1"/>
  <c r="T9" i="70"/>
  <c r="C43" i="73" s="1"/>
  <c r="I9" i="84"/>
  <c r="D37" i="73" s="1"/>
  <c r="H9" i="84"/>
  <c r="C37" i="73" s="1"/>
  <c r="J9" i="84"/>
  <c r="E37" i="73" s="1"/>
  <c r="J8" i="84"/>
  <c r="E35" i="73" s="1"/>
  <c r="I8" i="84"/>
  <c r="D35" i="73" s="1"/>
  <c r="H8" i="84"/>
  <c r="C35" i="73" s="1"/>
  <c r="J7" i="84"/>
  <c r="E33" i="73" s="1"/>
  <c r="I7" i="84"/>
  <c r="D33" i="73" s="1"/>
  <c r="H7" i="84"/>
  <c r="C33" i="73" s="1"/>
  <c r="F32" i="81" l="1"/>
  <c r="G32" i="81"/>
  <c r="H10" i="70"/>
  <c r="E15" i="73"/>
  <c r="C15" i="73"/>
  <c r="C11" i="73"/>
  <c r="C12" i="73"/>
  <c r="M23" i="70"/>
  <c r="N23" i="70" s="1"/>
  <c r="N29" i="70"/>
  <c r="M20" i="70"/>
  <c r="N20" i="70" s="1"/>
  <c r="N28" i="70"/>
  <c r="N25" i="70"/>
  <c r="M19" i="70"/>
  <c r="N19" i="70" s="1"/>
  <c r="N26" i="70"/>
  <c r="N27" i="70"/>
  <c r="N24" i="70"/>
  <c r="M22" i="70"/>
  <c r="N22" i="70" s="1"/>
  <c r="M21" i="70"/>
  <c r="N21" i="70" s="1"/>
  <c r="M17" i="70"/>
  <c r="N17" i="70" s="1"/>
  <c r="M18" i="70"/>
  <c r="N18" i="70" s="1"/>
  <c r="M16" i="70"/>
  <c r="N16" i="70" s="1"/>
  <c r="K39" i="81"/>
  <c r="G15" i="81" s="1"/>
  <c r="H32" i="81" l="1"/>
  <c r="K40" i="81"/>
  <c r="C10" i="73"/>
  <c r="D15" i="73"/>
  <c r="C36" i="73" s="1"/>
  <c r="C23" i="73"/>
  <c r="D23" i="73"/>
  <c r="E23" i="73"/>
  <c r="K34" i="81"/>
  <c r="G10" i="81" s="1"/>
  <c r="D34" i="73" l="1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K37" i="81"/>
  <c r="G13" i="81" s="1"/>
  <c r="D48" i="73"/>
  <c r="E48" i="73"/>
  <c r="C48" i="73"/>
  <c r="K30" i="81"/>
  <c r="G6" i="81" s="1"/>
  <c r="D21" i="73" l="1"/>
  <c r="E21" i="73"/>
  <c r="C21" i="73"/>
  <c r="C14" i="73"/>
  <c r="K32" i="81"/>
  <c r="K33" i="81" l="1"/>
  <c r="G9" i="81" s="1"/>
  <c r="C17" i="73" s="1"/>
  <c r="G8" i="81"/>
  <c r="C16" i="73" s="1"/>
  <c r="K35" i="81"/>
  <c r="G11" i="81" s="1"/>
  <c r="K42" i="81"/>
  <c r="K43" i="81" s="1"/>
  <c r="E16" i="73"/>
  <c r="D17" i="73"/>
  <c r="E17" i="73"/>
  <c r="E19" i="73" l="1"/>
  <c r="K46" i="81"/>
  <c r="D19" i="73"/>
  <c r="C19" i="73"/>
  <c r="D16" i="73"/>
  <c r="K45" i="81" l="1"/>
  <c r="G19" i="81" s="1"/>
  <c r="C26" i="73" s="1"/>
  <c r="G18" i="81"/>
  <c r="C25" i="73" s="1"/>
  <c r="K48" i="81"/>
  <c r="G22" i="81" s="1"/>
  <c r="C29" i="73" s="1"/>
  <c r="G20" i="81"/>
  <c r="C27" i="73" s="1"/>
  <c r="K49" i="81"/>
  <c r="E27" i="73"/>
  <c r="D27" i="73"/>
  <c r="E25" i="73"/>
  <c r="D25" i="73"/>
  <c r="E26" i="73"/>
  <c r="D26" i="73"/>
  <c r="D29" i="73"/>
  <c r="E29" i="73"/>
  <c r="K47" i="81" l="1"/>
  <c r="G21" i="81" s="1"/>
  <c r="C28" i="73" s="1"/>
  <c r="G23" i="81"/>
  <c r="C30" i="73" s="1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<sst xmlns="http://schemas.openxmlformats.org/spreadsheetml/2006/main" count="170" uniqueCount="109">
  <si>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</si>
  <si>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</si>
  <si>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</si>
  <si>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</si>
  <si>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</si>
  <si>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</si>
  <si>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</si>
  <si>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</si>
  <si>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</si>
  <si>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</si>
  <si>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</si>
  <si>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</si>
  <si>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</si>
  <si>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</si>
  <si>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</si>
  <si>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</si>
  <si>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</si>
  <si>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</si>
  <si>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</si>
  <si>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</si>
  <si>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</si>
  <si>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</si>
  <si>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</si>
  <si>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</si>
  <si>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</si>
  <si>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</si>
  <si>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</si>
  <si>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</si>
  <si>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</si>
  <si>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</si>
  <si>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</si>
  <si>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</si>
  <si>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</si>
  <si>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</si>
  <si>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</si>
  <si>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</si>
  <si>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</si>
  <si>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</si>
  <si>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</si>
  <si>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</si>
  <si>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</si>
  <si>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</si>
  <si>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</si>
  <si>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</si>
  <si>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</si>
  <si>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</si>
  <si>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</si>
  <si>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</si>
  <si>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</si>
  <si>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</si>
  <si>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</si>
  <si>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</si>
  <si>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</si>
  <si>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</si>
  <si>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</si>
  <si>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</si>
  <si>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</si>
  <si>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</si>
  <si>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</si>
  <si>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</si>
  <si>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</si>
  <si>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</si>
  <si>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</si>
  <si>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</si>
  <si>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</si>
  <si>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</si>
  <si>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</si>
  <si>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</si>
  <si>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</si>
  <si>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</si>
  <si>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</si>
  <si>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</si>
  <si>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</si>
  <si>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</si>
  <si>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</si>
  <si>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</si>
  <si>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</si>
  <si>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</si>
  <si>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</si>
  <si>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</si>
  <si>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</si>
  <si>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</si>
  <si>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</si>
  <si>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</si>
  <si>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</si>
  <si>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</si>
  <si>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</si>
  <si>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</si>
  <si>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</si>
  <si>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</si>
  <si>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</si>
  <si>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</si>
  <si>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</si>
  <si>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</si>
  <si>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</si>
  <si>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</si>
  <si>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</si>
  <si>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</si>
  <si>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</si>
  <si>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</si>
  <si>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</si>
  <si>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</si>
  <si>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</si>
  <si>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</si>
  <si>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E5</t>
  </si>
  <si>
    <t>Allison Creek, USGS Gage</t>
  </si>
  <si>
    <t>35.065105, -81.138798</t>
  </si>
  <si>
    <t>Allison Creek</t>
  </si>
  <si>
    <t>sand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</si>
</sst>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11.61</c:v>
                </c:pt>
                <c:pt idx="1">
                  <c:v>47.59</c:v>
                </c:pt>
                <c:pt idx="2">
                  <c:v>91.56</c:v>
                </c:pt>
                <c:pt idx="3">
                  <c:v>93.3</c:v>
                </c:pt>
                <c:pt idx="4">
                  <c:v>96.25</c:v>
                </c:pt>
                <c:pt idx="5">
                  <c:v>97.45</c:v>
                </c:pt>
                <c:pt idx="6">
                  <c:v>101.89</c:v>
                </c:pt>
                <c:pt idx="7">
                  <c:v>103.36</c:v>
                </c:pt>
                <c:pt idx="8">
                  <c:v>109.87</c:v>
                </c:pt>
                <c:pt idx="9">
                  <c:v>120.5</c:v>
                </c:pt>
                <c:pt idx="10">
                  <c:v>127.39</c:v>
                </c:pt>
                <c:pt idx="11">
                  <c:v>131.54</c:v>
                </c:pt>
                <c:pt idx="12">
                  <c:v>133.38</c:v>
                </c:pt>
                <c:pt idx="13">
                  <c:v>136.12</c:v>
                </c:pt>
                <c:pt idx="14">
                  <c:v>137.87</c:v>
                </c:pt>
                <c:pt idx="15">
                  <c:v>139.06</c:v>
                </c:pt>
                <c:pt idx="16">
                  <c:v>140.15</c:v>
                </c:pt>
                <c:pt idx="17">
                  <c:v>142.15</c:v>
                </c:pt>
                <c:pt idx="18">
                  <c:v>148.08000000000001</c:v>
                </c:pt>
                <c:pt idx="19">
                  <c:v>188.52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114.49</c:v>
                </c:pt>
                <c:pt idx="1">
                  <c:v>106.94</c:v>
                </c:pt>
                <c:pt idx="2">
                  <c:v>106.89</c:v>
                </c:pt>
                <c:pt idx="3">
                  <c:v>106.14</c:v>
                </c:pt>
                <c:pt idx="4">
                  <c:v>104.81</c:v>
                </c:pt>
                <c:pt idx="5">
                  <c:v>104.18</c:v>
                </c:pt>
                <c:pt idx="6">
                  <c:v>101.96</c:v>
                </c:pt>
                <c:pt idx="7">
                  <c:v>99.89</c:v>
                </c:pt>
                <c:pt idx="8">
                  <c:v>99.76</c:v>
                </c:pt>
                <c:pt idx="9">
                  <c:v>99.43</c:v>
                </c:pt>
                <c:pt idx="10">
                  <c:v>99.08</c:v>
                </c:pt>
                <c:pt idx="11">
                  <c:v>99.77</c:v>
                </c:pt>
                <c:pt idx="12">
                  <c:v>100.28</c:v>
                </c:pt>
                <c:pt idx="13">
                  <c:v>100.69</c:v>
                </c:pt>
                <c:pt idx="14">
                  <c:v>102.91</c:v>
                </c:pt>
                <c:pt idx="15">
                  <c:v>104.85</c:v>
                </c:pt>
                <c:pt idx="16">
                  <c:v>105.35</c:v>
                </c:pt>
                <c:pt idx="17">
                  <c:v>106.14</c:v>
                </c:pt>
                <c:pt idx="18">
                  <c:v>106.88</c:v>
                </c:pt>
                <c:pt idx="19">
                  <c:v>108.25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973640"/>
        <c:axId val="93977560"/>
      </c:scatterChart>
      <c:valAx>
        <c:axId val="9397364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93977560"/>
        <c:crosses val="autoZero"/>
        <c:crossBetween val="midCat"/>
      </c:valAx>
      <c:valAx>
        <c:axId val="939775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9397364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976384"/>
        <c:axId val="9397285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9397638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93972856"/>
        <c:crosses val="autoZero"/>
        <c:crossBetween val="midCat"/>
        <c:minorUnit val="25"/>
      </c:valAx>
      <c:valAx>
        <c:axId val="9397285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9397638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C10" sqref="C10:E10"/>
    </sheetView>
  </sheetViews>
  <sheetFormatPr defaultColWidth="14" defaultRowHeight="16.95" customHeight="1" x14ac:dyDescent="0.25"/>
  <cols>
    <col min="1" max="1" width="4" style="57" customWidth="1"/>
    <col min="2" max="2" width="41" style="57" customWidth="1"/>
    <col min="3" max="5" width="15.6640625" style="56" customWidth="1"/>
    <col min="6" max="16384" width="14" style="57"/>
  </cols>
  <sheetData>
    <row r="1" spans="2:5" s="109" customFormat="1" ht="16.95" customHeight="1" x14ac:dyDescent="0.25">
      <c r="B1" s="109" t="s">
        <v>105</v>
      </c>
      <c r="C1" s="110">
        <v>43791</v>
      </c>
      <c r="D1" s="105"/>
      <c r="E1" s="111" t="s">
        <v>106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8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107</v>
      </c>
      <c r="D6" s="127"/>
      <c r="E6" s="128"/>
    </row>
    <row r="7" spans="2:5" ht="16.95" customHeight="1" x14ac:dyDescent="0.25">
      <c r="B7" s="15" t="s">
        <v>59</v>
      </c>
      <c r="C7" s="129" t="s">
        <v>104</v>
      </c>
      <c r="D7" s="130"/>
      <c r="E7" s="131"/>
    </row>
    <row r="8" spans="2:5" ht="16.95" customHeight="1" x14ac:dyDescent="0.25">
      <c r="B8" s="15" t="s">
        <v>21</v>
      </c>
      <c r="C8" s="132">
        <v>40.4</v>
      </c>
      <c r="D8" s="133"/>
      <c r="E8" s="134"/>
    </row>
    <row r="9" spans="2:5" ht="16.95" customHeight="1" x14ac:dyDescent="0.25">
      <c r="B9" s="15" t="s">
        <v>89</v>
      </c>
      <c r="C9" s="132" t="s">
        <v>108</v>
      </c>
      <c r="D9" s="133"/>
      <c r="E9" s="134"/>
    </row>
    <row r="10" spans="2:5" ht="16.95" customHeight="1" x14ac:dyDescent="0.25">
      <c r="B10" s="15" t="s">
        <v>52</v>
      </c>
      <c r="C10" s="138">
        <f>'Longitudinal Profile'!H9</f>
        <v>1.4499999999999999E-3</v>
      </c>
      <c r="D10" s="139"/>
      <c r="E10" s="140"/>
    </row>
    <row r="11" spans="2:5" ht="16.95" customHeight="1" x14ac:dyDescent="0.25">
      <c r="B11" s="15" t="s">
        <v>53</v>
      </c>
      <c r="C11" s="144">
        <f>'Longitudinal Profile'!H11</f>
        <v>1.07</v>
      </c>
      <c r="D11" s="145"/>
      <c r="E11" s="146"/>
    </row>
    <row r="12" spans="2:5" ht="16.95" customHeight="1" thickBot="1" x14ac:dyDescent="0.3">
      <c r="B12" s="15" t="s">
        <v>23</v>
      </c>
      <c r="C12" s="141">
        <f>'Longitudinal Profile'!H7</f>
        <v>0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250.17579999999998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48.850000000000009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5.1213060388945744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9.5385824688079381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7.0600000000000023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1.3785546004049958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7.8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1.1048158640226624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>
        <f>'Cross-section'!G14</f>
        <v>192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>
        <f>'Cross-section'!G15</f>
        <v>3.9303991811668366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2" t="s">
        <v>54</v>
      </c>
      <c r="D24" s="153"/>
      <c r="E24" s="154"/>
    </row>
    <row r="25" spans="2:5" ht="16.95" customHeight="1" x14ac:dyDescent="0.25">
      <c r="B25" s="40" t="s">
        <v>80</v>
      </c>
      <c r="C25" s="122">
        <f>'Cross-section'!G18</f>
        <v>855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3.4175967459682353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0.38305814530930238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1.3091382709256991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31.11986283418684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93.99428673691898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0" t="s">
        <v>17</v>
      </c>
      <c r="C31" s="147" t="s">
        <v>57</v>
      </c>
      <c r="D31" s="148"/>
      <c r="E31" s="149"/>
    </row>
    <row r="32" spans="2:5" ht="16.95" customHeight="1" thickBot="1" x14ac:dyDescent="0.3">
      <c r="B32" s="151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0" t="s">
        <v>17</v>
      </c>
      <c r="C39" s="147" t="s">
        <v>58</v>
      </c>
      <c r="D39" s="148"/>
      <c r="E39" s="149"/>
    </row>
    <row r="40" spans="2:5" ht="16.95" customHeight="1" thickBot="1" x14ac:dyDescent="0.3">
      <c r="B40" s="151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1">
        <f>+'Longitudinal Profile'!T10</f>
        <v>0</v>
      </c>
      <c r="D47" s="61" t="e">
        <f>+'Longitudinal Profile'!U10</f>
        <v>#NUM!</v>
      </c>
      <c r="E47" s="61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0"/>
  <sheetViews>
    <sheetView zoomScaleNormal="100" workbookViewId="0">
      <selection activeCell="G27" sqref="G27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70" t="s">
        <v>71</v>
      </c>
      <c r="C6" s="171"/>
      <c r="D6" s="171"/>
      <c r="E6" s="171"/>
      <c r="F6" s="172"/>
      <c r="G6" s="158">
        <f>K30</f>
        <v>250.17579999999998</v>
      </c>
      <c r="H6" s="159"/>
      <c r="I6" s="160"/>
      <c r="K6" s="5"/>
      <c r="L6" s="5"/>
    </row>
    <row r="7" spans="2:12" ht="16.5" customHeight="1" x14ac:dyDescent="0.25">
      <c r="B7" s="170" t="s">
        <v>72</v>
      </c>
      <c r="C7" s="171"/>
      <c r="D7" s="171"/>
      <c r="E7" s="171"/>
      <c r="F7" s="172"/>
      <c r="G7" s="158">
        <f t="shared" ref="G7:G15" si="0">K31</f>
        <v>48.850000000000009</v>
      </c>
      <c r="H7" s="159"/>
      <c r="I7" s="160"/>
      <c r="J7" s="12"/>
      <c r="K7" s="5"/>
      <c r="L7" s="5"/>
    </row>
    <row r="8" spans="2:12" ht="16.5" customHeight="1" x14ac:dyDescent="0.25">
      <c r="B8" s="170" t="s">
        <v>73</v>
      </c>
      <c r="C8" s="171"/>
      <c r="D8" s="171"/>
      <c r="E8" s="171"/>
      <c r="F8" s="172"/>
      <c r="G8" s="158">
        <f t="shared" si="0"/>
        <v>5.1213060388945744</v>
      </c>
      <c r="H8" s="159"/>
      <c r="I8" s="160"/>
      <c r="J8" s="12"/>
      <c r="K8" s="5"/>
      <c r="L8" s="5"/>
    </row>
    <row r="9" spans="2:12" ht="16.5" customHeight="1" x14ac:dyDescent="0.25">
      <c r="B9" s="170" t="s">
        <v>74</v>
      </c>
      <c r="C9" s="171"/>
      <c r="D9" s="171"/>
      <c r="E9" s="171"/>
      <c r="F9" s="172"/>
      <c r="G9" s="158">
        <f t="shared" si="0"/>
        <v>9.5385824688079381</v>
      </c>
      <c r="H9" s="159"/>
      <c r="I9" s="160"/>
      <c r="J9" s="12"/>
      <c r="K9" s="5"/>
      <c r="L9" s="5"/>
    </row>
    <row r="10" spans="2:12" ht="16.5" customHeight="1" x14ac:dyDescent="0.25">
      <c r="B10" s="170" t="s">
        <v>75</v>
      </c>
      <c r="C10" s="171"/>
      <c r="D10" s="171"/>
      <c r="E10" s="171"/>
      <c r="F10" s="172"/>
      <c r="G10" s="158">
        <f t="shared" si="0"/>
        <v>7.0600000000000023</v>
      </c>
      <c r="H10" s="159"/>
      <c r="I10" s="160"/>
      <c r="J10" s="12"/>
      <c r="K10" s="5"/>
      <c r="L10" s="5"/>
    </row>
    <row r="11" spans="2:12" ht="16.5" customHeight="1" x14ac:dyDescent="0.25">
      <c r="B11" s="170" t="s">
        <v>76</v>
      </c>
      <c r="C11" s="171"/>
      <c r="D11" s="171"/>
      <c r="E11" s="171"/>
      <c r="F11" s="172"/>
      <c r="G11" s="158">
        <f t="shared" si="0"/>
        <v>1.3785546004049958</v>
      </c>
      <c r="H11" s="159"/>
      <c r="I11" s="160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58">
        <f t="shared" si="0"/>
        <v>7.8</v>
      </c>
      <c r="H12" s="159"/>
      <c r="I12" s="160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58">
        <f t="shared" si="0"/>
        <v>1.1048158640226624</v>
      </c>
      <c r="H13" s="159"/>
      <c r="I13" s="160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58">
        <f t="shared" si="0"/>
        <v>192</v>
      </c>
      <c r="H14" s="159"/>
      <c r="I14" s="160"/>
      <c r="J14" s="12"/>
      <c r="K14" s="5"/>
      <c r="L14" s="5"/>
    </row>
    <row r="15" spans="2:12" ht="16.5" customHeight="1" x14ac:dyDescent="0.25">
      <c r="B15" s="170" t="s">
        <v>79</v>
      </c>
      <c r="C15" s="171"/>
      <c r="D15" s="171"/>
      <c r="E15" s="171"/>
      <c r="F15" s="172"/>
      <c r="G15" s="158">
        <f t="shared" si="0"/>
        <v>3.9303991811668366</v>
      </c>
      <c r="H15" s="159"/>
      <c r="I15" s="16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70" t="s">
        <v>80</v>
      </c>
      <c r="C18" s="171"/>
      <c r="D18" s="171"/>
      <c r="E18" s="171"/>
      <c r="F18" s="172"/>
      <c r="G18" s="155">
        <f>K44</f>
        <v>855</v>
      </c>
      <c r="H18" s="156"/>
      <c r="I18" s="157"/>
      <c r="K18" s="5"/>
      <c r="L18" s="5"/>
    </row>
    <row r="19" spans="2:12" ht="16.5" customHeight="1" x14ac:dyDescent="0.25">
      <c r="B19" s="170" t="s">
        <v>81</v>
      </c>
      <c r="C19" s="171"/>
      <c r="D19" s="171"/>
      <c r="E19" s="171"/>
      <c r="F19" s="172"/>
      <c r="G19" s="122">
        <f t="shared" ref="G19:G23" si="1">K45</f>
        <v>3.4175967459682353</v>
      </c>
      <c r="H19" s="123"/>
      <c r="I19" s="124"/>
      <c r="K19" s="5"/>
      <c r="L19" s="5"/>
    </row>
    <row r="20" spans="2:12" ht="16.5" customHeight="1" x14ac:dyDescent="0.25">
      <c r="B20" s="170" t="s">
        <v>82</v>
      </c>
      <c r="C20" s="171"/>
      <c r="D20" s="171"/>
      <c r="E20" s="171"/>
      <c r="F20" s="172"/>
      <c r="G20" s="122">
        <f t="shared" si="1"/>
        <v>0.38305814530930238</v>
      </c>
      <c r="H20" s="123"/>
      <c r="I20" s="124"/>
      <c r="J20" s="2"/>
      <c r="K20" s="5"/>
      <c r="L20" s="5"/>
    </row>
    <row r="21" spans="2:12" ht="16.5" customHeight="1" x14ac:dyDescent="0.25">
      <c r="B21" s="170" t="s">
        <v>49</v>
      </c>
      <c r="C21" s="171"/>
      <c r="D21" s="171"/>
      <c r="E21" s="171"/>
      <c r="F21" s="172"/>
      <c r="G21" s="122">
        <f t="shared" si="1"/>
        <v>1.3091382709256991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5">
        <f t="shared" si="1"/>
        <v>31.11986283418684</v>
      </c>
      <c r="H22" s="156"/>
      <c r="I22" s="15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5">
        <f t="shared" si="1"/>
        <v>93.99428673691898</v>
      </c>
      <c r="H23" s="156"/>
      <c r="I23" s="15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11.61</v>
      </c>
      <c r="D29" s="121"/>
      <c r="E29" s="30">
        <v>114.49</v>
      </c>
      <c r="F29" s="31">
        <f t="shared" ref="F29:F31" si="2">IF(E29&gt;0,IF(E29&lt;K$29,K$29-E29,0),0)</f>
        <v>0</v>
      </c>
      <c r="G29" s="32">
        <f t="shared" ref="G29:G31" si="3">IF(E29&gt;0,IF(E29&lt;=K$29,C29-C28,0),0)</f>
        <v>0</v>
      </c>
      <c r="H29" s="31">
        <f t="shared" ref="H29:H31" si="4">IF(E29&lt;=K$29,G29*(F28+F29)/2,0)</f>
        <v>0</v>
      </c>
      <c r="J29" s="33" t="s">
        <v>15</v>
      </c>
      <c r="K29" s="34">
        <f>LOOKUP("LBKF",B29:E47)</f>
        <v>106.14</v>
      </c>
      <c r="L29" s="35"/>
    </row>
    <row r="30" spans="2:12" ht="16.5" customHeight="1" x14ac:dyDescent="0.25">
      <c r="B30" s="119"/>
      <c r="C30" s="120">
        <v>47.59</v>
      </c>
      <c r="D30" s="121"/>
      <c r="E30" s="30">
        <v>106.94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SUM(H29:H47)</f>
        <v>250.17579999999998</v>
      </c>
      <c r="L30" s="35"/>
    </row>
    <row r="31" spans="2:12" ht="16.5" customHeight="1" x14ac:dyDescent="0.25">
      <c r="B31" s="119"/>
      <c r="C31" s="120">
        <v>91.56</v>
      </c>
      <c r="D31" s="121"/>
      <c r="E31" s="30">
        <v>106.89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LOOKUP("RBKF",B29:C47)-LOOKUP("LBKF",B29:C47)</f>
        <v>48.850000000000009</v>
      </c>
      <c r="L31" s="35"/>
    </row>
    <row r="32" spans="2:12" ht="16.5" customHeight="1" x14ac:dyDescent="0.25">
      <c r="B32" s="119" t="s">
        <v>2</v>
      </c>
      <c r="C32" s="120">
        <v>93.3</v>
      </c>
      <c r="D32" s="121"/>
      <c r="E32" s="30">
        <v>106.14</v>
      </c>
      <c r="F32" s="31">
        <f t="shared" ref="F32" si="5">IF(E32&gt;0,IF(E32&lt;K$29,K$29-E32,0),0)</f>
        <v>0</v>
      </c>
      <c r="G32" s="32">
        <f t="shared" ref="G32" si="6">IF(E32&gt;0,IF(E32&lt;=K$29,C32-C31,0),0)</f>
        <v>1.7399999999999949</v>
      </c>
      <c r="H32" s="31">
        <f t="shared" ref="H32" si="7">IF(E32&lt;=K$29,G32*(F31+F32)/2,0)</f>
        <v>0</v>
      </c>
      <c r="J32" s="37" t="s">
        <v>73</v>
      </c>
      <c r="K32" s="11">
        <f>K30/K31</f>
        <v>5.1213060388945744</v>
      </c>
      <c r="L32" s="35"/>
    </row>
    <row r="33" spans="2:13" ht="16.5" customHeight="1" x14ac:dyDescent="0.25">
      <c r="B33" s="119"/>
      <c r="C33" s="120">
        <v>96.25</v>
      </c>
      <c r="D33" s="121"/>
      <c r="E33" s="30">
        <v>104.81</v>
      </c>
      <c r="F33" s="31">
        <f t="shared" ref="F33:F48" si="8">IF(E33&gt;0,IF(E33&lt;K$29,K$29-E33,0),0)</f>
        <v>1.3299999999999983</v>
      </c>
      <c r="G33" s="32">
        <f t="shared" ref="G33:G48" si="9">IF(E33&gt;0,IF(E33&lt;=K$29,C33-C32,0),0)</f>
        <v>2.9500000000000028</v>
      </c>
      <c r="H33" s="31">
        <f t="shared" ref="H33:H48" si="10">IF(E33&lt;=K$29,G33*(F32+F33)/2,0)</f>
        <v>1.9617499999999994</v>
      </c>
      <c r="J33" s="37" t="s">
        <v>74</v>
      </c>
      <c r="K33" s="38">
        <f>K31/K32</f>
        <v>9.5385824688079381</v>
      </c>
      <c r="L33" s="35"/>
    </row>
    <row r="34" spans="2:13" ht="16.5" customHeight="1" x14ac:dyDescent="0.25">
      <c r="B34" s="119"/>
      <c r="C34" s="120">
        <v>97.45</v>
      </c>
      <c r="D34" s="121"/>
      <c r="E34" s="30">
        <v>104.18</v>
      </c>
      <c r="F34" s="31">
        <f t="shared" si="8"/>
        <v>1.9599999999999937</v>
      </c>
      <c r="G34" s="32">
        <f t="shared" si="9"/>
        <v>1.2000000000000028</v>
      </c>
      <c r="H34" s="31">
        <f t="shared" si="10"/>
        <v>1.974</v>
      </c>
      <c r="J34" s="37" t="s">
        <v>75</v>
      </c>
      <c r="K34" s="11">
        <f>MAX(F29:F47)</f>
        <v>7.0600000000000023</v>
      </c>
      <c r="L34" s="35"/>
    </row>
    <row r="35" spans="2:13" ht="16.5" customHeight="1" x14ac:dyDescent="0.25">
      <c r="B35" s="119"/>
      <c r="C35" s="120">
        <v>101.89</v>
      </c>
      <c r="D35" s="121"/>
      <c r="E35" s="30">
        <v>101.96</v>
      </c>
      <c r="F35" s="31">
        <f t="shared" si="8"/>
        <v>4.1800000000000068</v>
      </c>
      <c r="G35" s="32">
        <f t="shared" si="9"/>
        <v>4.4399999999999977</v>
      </c>
      <c r="H35" s="31">
        <f t="shared" si="10"/>
        <v>13.630799999999994</v>
      </c>
      <c r="J35" s="37" t="s">
        <v>76</v>
      </c>
      <c r="K35" s="39">
        <f>K34/K32</f>
        <v>1.3785546004049958</v>
      </c>
      <c r="L35" s="35"/>
    </row>
    <row r="36" spans="2:13" ht="16.5" customHeight="1" x14ac:dyDescent="0.25">
      <c r="B36" s="119"/>
      <c r="C36" s="120">
        <v>103.36</v>
      </c>
      <c r="D36" s="121"/>
      <c r="E36" s="30">
        <v>99.89</v>
      </c>
      <c r="F36" s="31">
        <f t="shared" si="8"/>
        <v>6.25</v>
      </c>
      <c r="G36" s="32">
        <f t="shared" si="9"/>
        <v>1.4699999999999989</v>
      </c>
      <c r="H36" s="31">
        <f t="shared" si="10"/>
        <v>7.6660499999999994</v>
      </c>
      <c r="J36" s="40" t="s">
        <v>25</v>
      </c>
      <c r="K36" s="41">
        <v>7.8</v>
      </c>
      <c r="L36" s="35"/>
    </row>
    <row r="37" spans="2:13" ht="16.5" customHeight="1" x14ac:dyDescent="0.25">
      <c r="B37" s="119"/>
      <c r="C37" s="120">
        <v>109.87</v>
      </c>
      <c r="D37" s="121"/>
      <c r="E37" s="30">
        <v>99.76</v>
      </c>
      <c r="F37" s="31">
        <f t="shared" si="8"/>
        <v>6.3799999999999955</v>
      </c>
      <c r="G37" s="32">
        <f t="shared" si="9"/>
        <v>6.5100000000000051</v>
      </c>
      <c r="H37" s="31">
        <f t="shared" si="10"/>
        <v>41.110650000000021</v>
      </c>
      <c r="J37" s="40" t="s">
        <v>77</v>
      </c>
      <c r="K37" s="42">
        <f>+K36/K34</f>
        <v>1.1048158640226624</v>
      </c>
      <c r="L37" s="35"/>
    </row>
    <row r="38" spans="2:13" ht="16.5" customHeight="1" x14ac:dyDescent="0.25">
      <c r="B38" s="119"/>
      <c r="C38" s="120">
        <v>120.5</v>
      </c>
      <c r="D38" s="121"/>
      <c r="E38" s="30">
        <v>99.43</v>
      </c>
      <c r="F38" s="31">
        <f t="shared" si="8"/>
        <v>6.7099999999999937</v>
      </c>
      <c r="G38" s="32">
        <f t="shared" si="9"/>
        <v>10.629999999999995</v>
      </c>
      <c r="H38" s="31">
        <f t="shared" si="10"/>
        <v>69.57334999999992</v>
      </c>
      <c r="J38" s="43" t="s">
        <v>78</v>
      </c>
      <c r="K38" s="44">
        <v>192</v>
      </c>
      <c r="L38" s="35"/>
    </row>
    <row r="39" spans="2:13" ht="16.5" customHeight="1" x14ac:dyDescent="0.25">
      <c r="B39" s="119"/>
      <c r="C39" s="120">
        <v>127.39</v>
      </c>
      <c r="D39" s="121"/>
      <c r="E39" s="30">
        <v>99.08</v>
      </c>
      <c r="F39" s="31">
        <f t="shared" si="8"/>
        <v>7.0600000000000023</v>
      </c>
      <c r="G39" s="32">
        <f t="shared" si="9"/>
        <v>6.8900000000000006</v>
      </c>
      <c r="H39" s="31">
        <f t="shared" si="10"/>
        <v>47.437649999999991</v>
      </c>
      <c r="J39" s="37" t="s">
        <v>79</v>
      </c>
      <c r="K39" s="11">
        <f>K38/K31</f>
        <v>3.9303991811668366</v>
      </c>
      <c r="L39" s="35"/>
    </row>
    <row r="40" spans="2:13" ht="16.5" customHeight="1" x14ac:dyDescent="0.25">
      <c r="B40" s="119"/>
      <c r="C40" s="120">
        <v>131.54</v>
      </c>
      <c r="D40" s="121"/>
      <c r="E40" s="30">
        <v>99.77</v>
      </c>
      <c r="F40" s="31">
        <f t="shared" si="8"/>
        <v>6.3700000000000045</v>
      </c>
      <c r="G40" s="32">
        <f t="shared" si="9"/>
        <v>4.1499999999999915</v>
      </c>
      <c r="H40" s="31">
        <f t="shared" si="10"/>
        <v>27.867249999999956</v>
      </c>
      <c r="J40" s="37" t="s">
        <v>8</v>
      </c>
      <c r="K40" s="108">
        <f>+'Longitudinal Profile'!$H$9</f>
        <v>1.4499999999999999E-3</v>
      </c>
      <c r="L40" s="45"/>
    </row>
    <row r="41" spans="2:13" ht="16.5" customHeight="1" x14ac:dyDescent="0.25">
      <c r="B41" s="119"/>
      <c r="C41" s="120">
        <v>133.38</v>
      </c>
      <c r="D41" s="121"/>
      <c r="E41" s="30">
        <v>100.28</v>
      </c>
      <c r="F41" s="31">
        <f t="shared" si="8"/>
        <v>5.8599999999999994</v>
      </c>
      <c r="G41" s="32">
        <f t="shared" si="9"/>
        <v>1.8400000000000034</v>
      </c>
      <c r="H41" s="31">
        <f t="shared" si="10"/>
        <v>11.251600000000025</v>
      </c>
      <c r="J41" s="37" t="s">
        <v>10</v>
      </c>
      <c r="K41" s="46"/>
      <c r="L41" s="45"/>
    </row>
    <row r="42" spans="2:13" ht="16.5" customHeight="1" x14ac:dyDescent="0.25">
      <c r="B42" s="119"/>
      <c r="C42" s="120">
        <v>136.12</v>
      </c>
      <c r="D42" s="121"/>
      <c r="E42" s="30">
        <v>100.69</v>
      </c>
      <c r="F42" s="31">
        <f t="shared" si="8"/>
        <v>5.4500000000000028</v>
      </c>
      <c r="G42" s="32">
        <f t="shared" si="9"/>
        <v>2.7400000000000091</v>
      </c>
      <c r="H42" s="31">
        <f t="shared" si="10"/>
        <v>15.494700000000055</v>
      </c>
      <c r="J42" s="37" t="s">
        <v>27</v>
      </c>
      <c r="K42" s="14">
        <f>K31+2*K32</f>
        <v>59.092612077789155</v>
      </c>
      <c r="L42" s="47"/>
      <c r="M42" s="47"/>
    </row>
    <row r="43" spans="2:13" ht="16.5" customHeight="1" x14ac:dyDescent="0.25">
      <c r="B43" s="119"/>
      <c r="C43" s="120">
        <v>137.87</v>
      </c>
      <c r="D43" s="121"/>
      <c r="E43" s="30">
        <v>102.91</v>
      </c>
      <c r="F43" s="31">
        <f t="shared" si="8"/>
        <v>3.230000000000004</v>
      </c>
      <c r="G43" s="32">
        <f t="shared" si="9"/>
        <v>1.75</v>
      </c>
      <c r="H43" s="31">
        <f t="shared" si="10"/>
        <v>7.595000000000006</v>
      </c>
      <c r="J43" s="37" t="s">
        <v>9</v>
      </c>
      <c r="K43" s="14">
        <f>K30/K42</f>
        <v>4.233622295637737</v>
      </c>
      <c r="L43" s="47"/>
      <c r="M43" s="47"/>
    </row>
    <row r="44" spans="2:13" ht="16.5" customHeight="1" x14ac:dyDescent="0.25">
      <c r="B44" s="119"/>
      <c r="C44" s="120">
        <v>139.06</v>
      </c>
      <c r="D44" s="121"/>
      <c r="E44" s="30">
        <v>104.85</v>
      </c>
      <c r="F44" s="31">
        <f t="shared" si="8"/>
        <v>1.2900000000000063</v>
      </c>
      <c r="G44" s="32">
        <f t="shared" si="9"/>
        <v>1.1899999999999977</v>
      </c>
      <c r="H44" s="31">
        <f t="shared" si="10"/>
        <v>2.6894000000000009</v>
      </c>
      <c r="J44" s="37" t="s">
        <v>80</v>
      </c>
      <c r="K44" s="14">
        <v>855</v>
      </c>
    </row>
    <row r="45" spans="2:13" ht="16.5" customHeight="1" x14ac:dyDescent="0.25">
      <c r="B45" s="119"/>
      <c r="C45" s="120">
        <v>140.15</v>
      </c>
      <c r="D45" s="121"/>
      <c r="E45" s="30">
        <v>105.35</v>
      </c>
      <c r="F45" s="31">
        <f t="shared" si="8"/>
        <v>0.79000000000000625</v>
      </c>
      <c r="G45" s="32">
        <f t="shared" si="9"/>
        <v>1.0900000000000034</v>
      </c>
      <c r="H45" s="31">
        <f t="shared" si="10"/>
        <v>1.1336000000000104</v>
      </c>
      <c r="J45" s="37" t="s">
        <v>81</v>
      </c>
      <c r="K45" s="14">
        <f>K44/K30</f>
        <v>3.4175967459682353</v>
      </c>
    </row>
    <row r="46" spans="2:13" ht="16.5" customHeight="1" x14ac:dyDescent="0.25">
      <c r="B46" s="119" t="s">
        <v>3</v>
      </c>
      <c r="C46" s="120">
        <v>142.15</v>
      </c>
      <c r="D46" s="121"/>
      <c r="E46" s="30">
        <v>106.14</v>
      </c>
      <c r="F46" s="31">
        <f t="shared" si="8"/>
        <v>0</v>
      </c>
      <c r="G46" s="32">
        <f t="shared" si="9"/>
        <v>2</v>
      </c>
      <c r="H46" s="31">
        <f t="shared" si="10"/>
        <v>0.79000000000000625</v>
      </c>
      <c r="J46" s="37" t="s">
        <v>82</v>
      </c>
      <c r="K46" s="42">
        <f>62.4*K43*K40</f>
        <v>0.38305814530930238</v>
      </c>
    </row>
    <row r="47" spans="2:13" ht="16.5" customHeight="1" x14ac:dyDescent="0.25">
      <c r="B47" s="119"/>
      <c r="C47" s="120">
        <v>148.08000000000001</v>
      </c>
      <c r="D47" s="121"/>
      <c r="E47" s="30">
        <v>106.88</v>
      </c>
      <c r="F47" s="31">
        <f t="shared" si="8"/>
        <v>0</v>
      </c>
      <c r="G47" s="32">
        <f t="shared" si="9"/>
        <v>0</v>
      </c>
      <c r="H47" s="31">
        <f t="shared" si="10"/>
        <v>0</v>
      </c>
      <c r="J47" s="37" t="s">
        <v>49</v>
      </c>
      <c r="K47" s="42">
        <f>K46*K45</f>
        <v>1.3091382709256991</v>
      </c>
    </row>
    <row r="48" spans="2:13" ht="16.5" customHeight="1" x14ac:dyDescent="0.25">
      <c r="B48" s="119"/>
      <c r="C48" s="120">
        <v>188.52</v>
      </c>
      <c r="D48" s="121"/>
      <c r="E48" s="30">
        <v>108.25</v>
      </c>
      <c r="F48" s="31">
        <f t="shared" si="8"/>
        <v>0</v>
      </c>
      <c r="G48" s="32">
        <f t="shared" si="9"/>
        <v>0</v>
      </c>
      <c r="H48" s="31">
        <f t="shared" si="10"/>
        <v>0</v>
      </c>
      <c r="J48" s="15" t="s">
        <v>55</v>
      </c>
      <c r="K48" s="48">
        <f>77.966*(K46*1.042)</f>
        <v>31.11986283418684</v>
      </c>
    </row>
    <row r="49" spans="10:11" ht="16.5" customHeight="1" x14ac:dyDescent="0.25">
      <c r="J49" s="15" t="s">
        <v>56</v>
      </c>
      <c r="K49" s="48">
        <f>253.7*(K46*0.9672)</f>
        <v>93.99428673691898</v>
      </c>
    </row>
    <row r="50" spans="10:11" ht="16.5" customHeight="1" x14ac:dyDescent="0.25">
      <c r="J50" s="2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2" sqref="D2"/>
    </sheetView>
  </sheetViews>
  <sheetFormatPr defaultColWidth="11.33203125" defaultRowHeight="16.5" customHeight="1" x14ac:dyDescent="0.3"/>
  <cols>
    <col min="1" max="1" width="3.6640625" style="62" customWidth="1"/>
    <col min="2" max="3" width="11.33203125" style="62"/>
    <col min="4" max="4" width="11.33203125" style="62" customWidth="1"/>
    <col min="5" max="5" width="11.44140625" style="62" customWidth="1"/>
    <col min="6" max="6" width="12.44140625" style="62" customWidth="1"/>
    <col min="7" max="7" width="12.77734375" style="62" customWidth="1"/>
    <col min="8" max="8" width="11.77734375" style="62" customWidth="1"/>
    <col min="9" max="9" width="12.109375" style="62" customWidth="1"/>
    <col min="10" max="11" width="13" style="62" customWidth="1"/>
    <col min="12" max="12" width="13.109375" style="62" customWidth="1"/>
    <col min="13" max="13" width="11.109375" style="62" customWidth="1"/>
    <col min="14" max="14" width="9.33203125" style="62" customWidth="1"/>
    <col min="15" max="15" width="11.44140625" style="62" customWidth="1"/>
    <col min="16" max="16" width="11.33203125" style="62"/>
    <col min="17" max="17" width="10.33203125" style="62" customWidth="1"/>
    <col min="18" max="18" width="10.109375" style="62" customWidth="1"/>
    <col min="19" max="20" width="10.6640625" style="62" customWidth="1"/>
    <col min="21" max="16384" width="11.33203125" style="62"/>
  </cols>
  <sheetData>
    <row r="2" spans="2:22" ht="16.5" customHeight="1" x14ac:dyDescent="0.3">
      <c r="B2" s="50" t="s">
        <v>24</v>
      </c>
      <c r="C2" s="2"/>
      <c r="D2" s="51"/>
      <c r="I2" s="63"/>
    </row>
    <row r="3" spans="2:22" ht="16.5" customHeight="1" x14ac:dyDescent="0.3">
      <c r="B3" s="7" t="s">
        <v>14</v>
      </c>
      <c r="C3" s="64"/>
      <c r="D3" s="65"/>
      <c r="I3" s="54"/>
    </row>
    <row r="4" spans="2:22" ht="16.5" customHeight="1" x14ac:dyDescent="0.3">
      <c r="I4" s="66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7" t="s">
        <v>17</v>
      </c>
      <c r="G5" s="68"/>
      <c r="H5" s="25" t="s">
        <v>50</v>
      </c>
      <c r="I5" s="69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0" t="s">
        <v>12</v>
      </c>
      <c r="C6" s="71"/>
      <c r="D6" s="72"/>
      <c r="F6" s="178" t="s">
        <v>28</v>
      </c>
      <c r="G6" s="179"/>
      <c r="H6" s="73"/>
      <c r="I6" s="69"/>
      <c r="J6" s="177"/>
      <c r="K6" s="177"/>
      <c r="L6" s="60">
        <v>1</v>
      </c>
      <c r="M6" s="60">
        <v>2</v>
      </c>
      <c r="N6" s="60">
        <v>3</v>
      </c>
      <c r="O6" s="60">
        <v>4</v>
      </c>
      <c r="P6" s="60">
        <v>5</v>
      </c>
      <c r="Q6" s="60">
        <v>6</v>
      </c>
      <c r="R6" s="60">
        <v>7</v>
      </c>
      <c r="S6" s="60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2"/>
      <c r="F7" s="75" t="s">
        <v>29</v>
      </c>
      <c r="G7" s="76"/>
      <c r="H7" s="39"/>
      <c r="I7" s="66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/>
      <c r="I8" s="52"/>
      <c r="J8" s="59" t="s">
        <v>83</v>
      </c>
      <c r="K8" s="59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v>1.4499999999999999E-3</v>
      </c>
      <c r="I9" s="53"/>
      <c r="J9" s="59" t="s">
        <v>22</v>
      </c>
      <c r="K9" s="59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1.5514999999999999E-3</v>
      </c>
      <c r="I10" s="80"/>
      <c r="J10" s="59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49"/>
      <c r="D11" s="49"/>
      <c r="F11" s="173" t="s">
        <v>33</v>
      </c>
      <c r="G11" s="174"/>
      <c r="H11" s="31">
        <v>1.07</v>
      </c>
      <c r="I11" s="80"/>
      <c r="J11" s="59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49"/>
      <c r="D12" s="49"/>
      <c r="I12" s="80"/>
      <c r="J12" s="53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49"/>
      <c r="D13" s="49"/>
      <c r="E13" s="85"/>
      <c r="F13" s="85"/>
      <c r="G13" s="66"/>
      <c r="H13" s="53"/>
      <c r="I13" s="80"/>
      <c r="J13" s="53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5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5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5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5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5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5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5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5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5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5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5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5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5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5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5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5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5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5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5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5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5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5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5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5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5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5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G17" sqref="G17"/>
    </sheetView>
  </sheetViews>
  <sheetFormatPr defaultColWidth="7.6640625" defaultRowHeight="16.5" customHeight="1" x14ac:dyDescent="0.25"/>
  <cols>
    <col min="1" max="1" width="3.33203125" style="57" customWidth="1"/>
    <col min="2" max="2" width="31.6640625" style="57" customWidth="1"/>
    <col min="3" max="7" width="7.6640625" style="57" customWidth="1"/>
    <col min="8" max="16384" width="7.6640625" style="57"/>
  </cols>
  <sheetData>
    <row r="2" spans="2:10" ht="16.5" customHeight="1" x14ac:dyDescent="0.25">
      <c r="B2" s="50" t="s">
        <v>103</v>
      </c>
      <c r="C2" s="2"/>
      <c r="D2" s="51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8"/>
      <c r="F4" s="58"/>
      <c r="G4" s="58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0">
        <v>1</v>
      </c>
      <c r="D6" s="60">
        <v>2</v>
      </c>
      <c r="E6" s="60">
        <v>3</v>
      </c>
      <c r="F6" s="60">
        <v>4</v>
      </c>
      <c r="G6" s="60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2"/>
      <c r="C16" s="62"/>
      <c r="D16" s="62"/>
      <c r="E16" s="62"/>
      <c r="F16" s="62"/>
      <c r="G16" s="62"/>
    </row>
    <row r="17" spans="2:13" ht="16.5" customHeight="1" x14ac:dyDescent="0.3">
      <c r="B17" s="62"/>
      <c r="C17" s="62"/>
      <c r="D17" s="62"/>
      <c r="E17" s="62"/>
      <c r="F17" s="62"/>
      <c r="G17" s="62"/>
    </row>
    <row r="21" spans="2:13" s="56" customFormat="1" ht="16.5" customHeight="1" x14ac:dyDescent="0.25"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</row>
    <row r="22" spans="2:13" s="56" customFormat="1" ht="16.5" customHeight="1" x14ac:dyDescent="0.25"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</row>
    <row r="23" spans="2:13" s="56" customFormat="1" ht="16.5" customHeight="1" x14ac:dyDescent="0.25"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</row>
    <row r="24" spans="2:13" s="56" customFormat="1" ht="16.5" customHeight="1" x14ac:dyDescent="0.25"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</row>
    <row r="25" spans="2:13" s="56" customFormat="1" ht="16.5" customHeight="1" x14ac:dyDescent="0.25"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</row>
    <row r="26" spans="2:13" s="56" customFormat="1" ht="16.5" customHeight="1" x14ac:dyDescent="0.25"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</row>
    <row r="27" spans="2:13" s="56" customFormat="1" ht="16.5" customHeight="1" x14ac:dyDescent="0.25"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</row>
    <row r="28" spans="2:13" s="56" customFormat="1" ht="16.5" customHeight="1" x14ac:dyDescent="0.25"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</row>
    <row r="29" spans="2:13" s="56" customFormat="1" ht="16.5" customHeight="1" x14ac:dyDescent="0.25"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</row>
    <row r="30" spans="2:13" s="56" customFormat="1" ht="16.5" customHeight="1" x14ac:dyDescent="0.25"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</row>
    <row r="31" spans="2:13" s="56" customFormat="1" ht="16.5" customHeight="1" x14ac:dyDescent="0.25"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</row>
    <row r="32" spans="2:13" s="56" customFormat="1" ht="16.5" customHeight="1" x14ac:dyDescent="0.25"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</row>
    <row r="33" spans="2:13" s="56" customFormat="1" ht="16.5" customHeight="1" x14ac:dyDescent="0.25"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2:13" s="56" customFormat="1" ht="16.5" customHeight="1" x14ac:dyDescent="0.25"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</row>
    <row r="35" spans="2:13" s="56" customFormat="1" ht="16.5" customHeight="1" x14ac:dyDescent="0.25"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</row>
    <row r="36" spans="2:13" s="56" customFormat="1" ht="16.5" customHeight="1" x14ac:dyDescent="0.25"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2:13" s="56" customFormat="1" ht="16.5" customHeight="1" x14ac:dyDescent="0.25"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2:13" s="56" customFormat="1" ht="16.5" customHeight="1" x14ac:dyDescent="0.25"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</row>
    <row r="39" spans="2:13" s="56" customFormat="1" ht="16.5" customHeight="1" x14ac:dyDescent="0.25"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2:13" s="56" customFormat="1" ht="16.5" customHeight="1" x14ac:dyDescent="0.25"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2:13" s="56" customFormat="1" ht="16.5" customHeight="1" x14ac:dyDescent="0.25"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</row>
    <row r="42" spans="2:13" s="56" customFormat="1" ht="16.5" customHeight="1" x14ac:dyDescent="0.25"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</row>
    <row r="43" spans="2:13" s="56" customFormat="1" ht="16.5" customHeight="1" x14ac:dyDescent="0.25"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</row>
    <row r="44" spans="2:13" s="56" customFormat="1" ht="16.5" customHeight="1" x14ac:dyDescent="0.25"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</row>
    <row r="45" spans="2:13" s="56" customFormat="1" ht="16.5" customHeight="1" x14ac:dyDescent="0.25"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</row>
    <row r="46" spans="2:13" s="56" customFormat="1" ht="16.5" customHeight="1" x14ac:dyDescent="0.2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</row>
    <row r="47" spans="2:13" s="56" customFormat="1" ht="16.5" customHeight="1" x14ac:dyDescent="0.2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</row>
    <row r="48" spans="2:13" s="56" customFormat="1" ht="16.5" customHeight="1" x14ac:dyDescent="0.2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</row>
    <row r="49" spans="2:13" s="56" customFormat="1" ht="16.5" customHeight="1" x14ac:dyDescent="0.2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</row>
    <row r="50" spans="2:13" s="56" customFormat="1" ht="16.5" customHeight="1" x14ac:dyDescent="0.2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</row>
    <row r="51" spans="2:13" s="56" customFormat="1" ht="16.5" customHeight="1" x14ac:dyDescent="0.2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</row>
    <row r="52" spans="2:13" s="56" customFormat="1" ht="16.5" customHeight="1" x14ac:dyDescent="0.2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</row>
    <row r="53" spans="2:13" s="56" customFormat="1" ht="16.5" customHeight="1" x14ac:dyDescent="0.2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</row>
    <row r="54" spans="2:13" s="56" customFormat="1" ht="16.5" customHeight="1" x14ac:dyDescent="0.2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</row>
    <row r="55" spans="2:13" s="56" customFormat="1" ht="16.5" customHeight="1" x14ac:dyDescent="0.2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</row>
    <row r="56" spans="2:13" s="56" customFormat="1" ht="16.5" customHeight="1" x14ac:dyDescent="0.2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</row>
    <row r="57" spans="2:13" s="56" customFormat="1" ht="16.5" customHeight="1" x14ac:dyDescent="0.2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</row>
    <row r="58" spans="2:13" s="56" customFormat="1" ht="16.5" customHeight="1" x14ac:dyDescent="0.2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</row>
    <row r="59" spans="2:13" s="56" customFormat="1" ht="16.5" customHeight="1" x14ac:dyDescent="0.25"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</row>
    <row r="60" spans="2:13" s="56" customFormat="1" ht="16.5" customHeight="1" x14ac:dyDescent="0.25"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</row>
    <row r="61" spans="2:13" s="56" customFormat="1" ht="16.5" customHeight="1" x14ac:dyDescent="0.25"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</row>
    <row r="62" spans="2:13" s="56" customFormat="1" ht="16.5" customHeight="1" x14ac:dyDescent="0.25"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</row>
    <row r="63" spans="2:13" s="56" customFormat="1" ht="16.5" customHeight="1" x14ac:dyDescent="0.25"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</row>
    <row r="64" spans="2:13" s="56" customFormat="1" ht="16.5" customHeight="1" x14ac:dyDescent="0.25">
      <c r="B64" s="57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</row>
    <row r="65" spans="2:13" s="56" customFormat="1" ht="16.5" customHeight="1" x14ac:dyDescent="0.25">
      <c r="B65" s="57"/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57"/>
    </row>
    <row r="66" spans="2:13" s="56" customFormat="1" ht="16.5" customHeight="1" x14ac:dyDescent="0.25">
      <c r="B66" s="57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</row>
    <row r="67" spans="2:13" s="56" customFormat="1" ht="16.5" customHeight="1" x14ac:dyDescent="0.25"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</row>
    <row r="68" spans="2:13" s="56" customFormat="1" ht="16.5" customHeight="1" x14ac:dyDescent="0.25">
      <c r="B68" s="57"/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57"/>
    </row>
    <row r="69" spans="2:13" s="56" customFormat="1" ht="16.5" customHeight="1" x14ac:dyDescent="0.25"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</row>
    <row r="70" spans="2:13" s="56" customFormat="1" ht="16.5" customHeight="1" x14ac:dyDescent="0.25">
      <c r="B70" s="57"/>
      <c r="C70" s="57"/>
      <c r="D70" s="57"/>
      <c r="E70" s="57"/>
      <c r="F70" s="57"/>
      <c r="G70" s="57"/>
      <c r="H70" s="57"/>
      <c r="I70" s="57"/>
      <c r="J70" s="57"/>
      <c r="K70" s="57"/>
      <c r="L70" s="57"/>
      <c r="M70" s="57"/>
    </row>
    <row r="71" spans="2:13" s="56" customFormat="1" ht="16.5" customHeight="1" x14ac:dyDescent="0.25">
      <c r="B71" s="57"/>
      <c r="C71" s="57"/>
      <c r="D71" s="57"/>
      <c r="E71" s="57"/>
      <c r="F71" s="57"/>
      <c r="G71" s="57"/>
      <c r="H71" s="57"/>
      <c r="I71" s="57"/>
      <c r="J71" s="57"/>
      <c r="K71" s="57"/>
      <c r="L71" s="57"/>
      <c r="M71" s="57"/>
    </row>
    <row r="72" spans="2:13" s="56" customFormat="1" ht="16.5" customHeight="1" x14ac:dyDescent="0.25">
      <c r="B72" s="57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</row>
    <row r="73" spans="2:13" s="56" customFormat="1" ht="16.5" customHeight="1" x14ac:dyDescent="0.25"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</row>
    <row r="74" spans="2:13" s="56" customFormat="1" ht="16.5" customHeight="1" x14ac:dyDescent="0.25"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</row>
    <row r="75" spans="2:13" s="56" customFormat="1" ht="16.5" customHeight="1" x14ac:dyDescent="0.25"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</row>
    <row r="76" spans="2:13" s="56" customFormat="1" ht="16.5" customHeight="1" x14ac:dyDescent="0.25"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</row>
    <row r="77" spans="2:13" s="56" customFormat="1" ht="16.5" customHeight="1" x14ac:dyDescent="0.25">
      <c r="B77" s="57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</row>
    <row r="78" spans="2:13" s="56" customFormat="1" ht="16.5" customHeight="1" x14ac:dyDescent="0.25"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</row>
    <row r="79" spans="2:13" s="56" customFormat="1" ht="16.5" customHeight="1" x14ac:dyDescent="0.25"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</row>
    <row r="80" spans="2:13" s="56" customFormat="1" ht="16.5" customHeight="1" x14ac:dyDescent="0.25"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</row>
    <row r="81" spans="2:13" s="56" customFormat="1" ht="16.5" customHeight="1" x14ac:dyDescent="0.25">
      <c r="B81" s="57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</row>
    <row r="82" spans="2:13" s="56" customFormat="1" ht="16.5" customHeight="1" x14ac:dyDescent="0.25">
      <c r="B82" s="57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</row>
    <row r="83" spans="2:13" s="56" customFormat="1" ht="16.5" customHeight="1" x14ac:dyDescent="0.25">
      <c r="B83" s="57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</row>
    <row r="84" spans="2:13" s="56" customFormat="1" ht="16.5" customHeight="1" x14ac:dyDescent="0.25">
      <c r="B84" s="57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</row>
    <row r="85" spans="2:13" s="56" customFormat="1" ht="16.5" customHeight="1" x14ac:dyDescent="0.25"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</row>
    <row r="86" spans="2:13" s="56" customFormat="1" ht="16.5" customHeight="1" x14ac:dyDescent="0.25"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</row>
    <row r="87" spans="2:13" s="56" customFormat="1" ht="16.5" customHeight="1" x14ac:dyDescent="0.25"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</row>
    <row r="88" spans="2:13" s="56" customFormat="1" ht="16.5" customHeight="1" x14ac:dyDescent="0.25"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</row>
    <row r="89" spans="2:13" s="56" customFormat="1" ht="16.5" customHeight="1" x14ac:dyDescent="0.25"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</row>
    <row r="90" spans="2:13" s="56" customFormat="1" ht="16.5" customHeight="1" x14ac:dyDescent="0.25"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</row>
    <row r="91" spans="2:13" s="56" customFormat="1" ht="16.5" customHeight="1" x14ac:dyDescent="0.25"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</row>
    <row r="92" spans="2:13" s="56" customFormat="1" ht="16.5" customHeight="1" x14ac:dyDescent="0.25"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</row>
    <row r="93" spans="2:13" s="56" customFormat="1" ht="16.5" customHeight="1" x14ac:dyDescent="0.25">
      <c r="B93" s="57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</row>
    <row r="94" spans="2:13" s="56" customFormat="1" ht="16.5" customHeight="1" x14ac:dyDescent="0.25"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</row>
    <row r="95" spans="2:13" s="56" customFormat="1" ht="16.5" customHeight="1" x14ac:dyDescent="0.25"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</row>
    <row r="96" spans="2:13" s="56" customFormat="1" ht="16.5" customHeight="1" x14ac:dyDescent="0.25"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</row>
    <row r="97" spans="2:13" s="56" customFormat="1" ht="16.5" customHeight="1" x14ac:dyDescent="0.25"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</row>
    <row r="98" spans="2:13" s="56" customFormat="1" ht="16.5" customHeight="1" x14ac:dyDescent="0.25"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</row>
    <row r="99" spans="2:13" s="56" customFormat="1" ht="16.5" customHeight="1" x14ac:dyDescent="0.25"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</row>
    <row r="100" spans="2:13" s="56" customFormat="1" ht="16.5" customHeight="1" x14ac:dyDescent="0.25"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</row>
    <row r="101" spans="2:13" s="56" customFormat="1" ht="16.5" customHeight="1" x14ac:dyDescent="0.25"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57"/>
    </row>
    <row r="102" spans="2:13" s="56" customFormat="1" ht="16.5" customHeight="1" x14ac:dyDescent="0.25">
      <c r="B102" s="57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</row>
    <row r="103" spans="2:13" s="56" customFormat="1" ht="16.5" customHeight="1" x14ac:dyDescent="0.25"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</row>
    <row r="104" spans="2:13" s="56" customFormat="1" ht="16.5" customHeight="1" x14ac:dyDescent="0.25"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</row>
    <row r="105" spans="2:13" s="56" customFormat="1" ht="16.5" customHeight="1" x14ac:dyDescent="0.25"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</row>
    <row r="106" spans="2:13" s="56" customFormat="1" ht="16.5" customHeight="1" x14ac:dyDescent="0.25"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</row>
    <row r="107" spans="2:13" s="56" customFormat="1" ht="16.5" customHeight="1" x14ac:dyDescent="0.25"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</row>
    <row r="108" spans="2:13" s="56" customFormat="1" ht="16.5" customHeight="1" x14ac:dyDescent="0.25"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</row>
    <row r="109" spans="2:13" s="56" customFormat="1" ht="16.5" customHeight="1" x14ac:dyDescent="0.25"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</row>
    <row r="110" spans="2:13" s="56" customFormat="1" ht="16.5" customHeight="1" x14ac:dyDescent="0.25"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</row>
    <row r="111" spans="2:13" s="56" customFormat="1" ht="16.5" customHeight="1" x14ac:dyDescent="0.25">
      <c r="B111" s="57"/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57"/>
    </row>
    <row r="112" spans="2:13" s="56" customFormat="1" ht="16.5" customHeight="1" x14ac:dyDescent="0.25"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</row>
    <row r="113" spans="2:13" s="56" customFormat="1" ht="16.5" customHeight="1" x14ac:dyDescent="0.25"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</row>
    <row r="114" spans="2:13" s="56" customFormat="1" ht="16.5" customHeight="1" x14ac:dyDescent="0.25">
      <c r="B114" s="57"/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</row>
    <row r="115" spans="2:13" s="56" customFormat="1" ht="16.5" customHeight="1" x14ac:dyDescent="0.25"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</row>
    <row r="116" spans="2:13" s="56" customFormat="1" ht="16.5" customHeight="1" x14ac:dyDescent="0.25"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</row>
    <row r="117" spans="2:13" s="56" customFormat="1" ht="16.5" customHeight="1" x14ac:dyDescent="0.25"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</row>
    <row r="118" spans="2:13" s="56" customFormat="1" ht="16.5" customHeight="1" x14ac:dyDescent="0.25">
      <c r="B118" s="57"/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</row>
    <row r="119" spans="2:13" s="56" customFormat="1" ht="16.5" customHeight="1" x14ac:dyDescent="0.25">
      <c r="B119" s="57"/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57"/>
    </row>
    <row r="120" spans="2:13" s="56" customFormat="1" ht="16.5" customHeight="1" x14ac:dyDescent="0.25"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</row>
    <row r="121" spans="2:13" s="56" customFormat="1" ht="16.5" customHeight="1" x14ac:dyDescent="0.25">
      <c r="B121" s="57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</row>
    <row r="122" spans="2:13" s="56" customFormat="1" ht="16.5" customHeight="1" x14ac:dyDescent="0.25">
      <c r="B122" s="57"/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57"/>
    </row>
    <row r="123" spans="2:13" s="56" customFormat="1" ht="16.5" customHeight="1" x14ac:dyDescent="0.25"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</row>
    <row r="124" spans="2:13" s="56" customFormat="1" ht="16.5" customHeight="1" x14ac:dyDescent="0.25">
      <c r="B124" s="57"/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</row>
    <row r="125" spans="2:13" s="56" customFormat="1" ht="16.5" customHeight="1" x14ac:dyDescent="0.25">
      <c r="B125" s="57"/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57"/>
    </row>
    <row r="126" spans="2:13" s="56" customFormat="1" ht="16.5" customHeight="1" x14ac:dyDescent="0.25">
      <c r="B126" s="57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</row>
    <row r="127" spans="2:13" s="56" customFormat="1" ht="16.5" customHeight="1" x14ac:dyDescent="0.25"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</row>
    <row r="128" spans="2:13" s="56" customFormat="1" ht="16.5" customHeight="1" x14ac:dyDescent="0.25">
      <c r="B128" s="57"/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57"/>
    </row>
    <row r="129" spans="2:13" s="56" customFormat="1" ht="16.5" customHeight="1" x14ac:dyDescent="0.25">
      <c r="B129" s="57"/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57"/>
    </row>
    <row r="130" spans="2:13" s="56" customFormat="1" ht="16.5" customHeight="1" x14ac:dyDescent="0.25">
      <c r="B130" s="57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</row>
    <row r="131" spans="2:13" s="56" customFormat="1" ht="16.5" customHeight="1" x14ac:dyDescent="0.25">
      <c r="B131" s="57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</row>
    <row r="132" spans="2:13" s="56" customFormat="1" ht="16.5" customHeight="1" x14ac:dyDescent="0.25"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</row>
    <row r="133" spans="2:13" s="56" customFormat="1" ht="16.5" customHeight="1" x14ac:dyDescent="0.25"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</row>
    <row r="134" spans="2:13" s="56" customFormat="1" ht="16.5" customHeight="1" x14ac:dyDescent="0.25"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57"/>
    </row>
    <row r="135" spans="2:13" s="56" customFormat="1" ht="16.5" customHeight="1" x14ac:dyDescent="0.25"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57"/>
    </row>
    <row r="136" spans="2:13" s="56" customFormat="1" ht="16.5" customHeight="1" x14ac:dyDescent="0.25"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</row>
    <row r="137" spans="2:13" s="56" customFormat="1" ht="16.5" customHeight="1" x14ac:dyDescent="0.25"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</row>
    <row r="138" spans="2:13" s="56" customFormat="1" ht="16.5" customHeight="1" x14ac:dyDescent="0.25"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</row>
    <row r="139" spans="2:13" s="56" customFormat="1" ht="16.5" customHeight="1" x14ac:dyDescent="0.25"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</row>
    <row r="140" spans="2:13" s="56" customFormat="1" ht="16.5" customHeight="1" x14ac:dyDescent="0.25"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</row>
    <row r="141" spans="2:13" s="56" customFormat="1" ht="16.5" customHeight="1" x14ac:dyDescent="0.25"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7"/>
    </row>
    <row r="142" spans="2:13" s="56" customFormat="1" ht="16.5" customHeight="1" x14ac:dyDescent="0.25"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7"/>
    </row>
    <row r="143" spans="2:13" s="56" customFormat="1" ht="16.5" customHeight="1" x14ac:dyDescent="0.25"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7"/>
    </row>
    <row r="144" spans="2:13" s="56" customFormat="1" ht="16.5" customHeight="1" x14ac:dyDescent="0.25"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7"/>
    </row>
    <row r="145" spans="2:13" s="56" customFormat="1" ht="16.5" customHeight="1" x14ac:dyDescent="0.25"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7"/>
    </row>
    <row r="146" spans="2:13" s="56" customFormat="1" ht="16.5" customHeight="1" x14ac:dyDescent="0.25"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7"/>
    </row>
    <row r="147" spans="2:13" s="56" customFormat="1" ht="16.5" customHeight="1" x14ac:dyDescent="0.25"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7"/>
    </row>
    <row r="148" spans="2:13" s="56" customFormat="1" ht="16.5" customHeight="1" x14ac:dyDescent="0.25"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</row>
    <row r="149" spans="2:13" s="56" customFormat="1" ht="16.5" customHeight="1" x14ac:dyDescent="0.25"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7"/>
    </row>
    <row r="150" spans="2:13" s="56" customFormat="1" ht="16.5" customHeight="1" x14ac:dyDescent="0.25"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57"/>
    </row>
    <row r="151" spans="2:13" s="56" customFormat="1" ht="16.5" customHeight="1" x14ac:dyDescent="0.25"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57"/>
    </row>
    <row r="152" spans="2:13" s="56" customFormat="1" ht="16.5" customHeight="1" x14ac:dyDescent="0.25"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57"/>
    </row>
    <row r="153" spans="2:13" s="56" customFormat="1" ht="16.5" customHeight="1" x14ac:dyDescent="0.25"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57"/>
    </row>
    <row r="154" spans="2:13" s="56" customFormat="1" ht="16.5" customHeight="1" x14ac:dyDescent="0.25"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57"/>
    </row>
    <row r="155" spans="2:13" s="56" customFormat="1" ht="16.5" customHeight="1" x14ac:dyDescent="0.25"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</row>
    <row r="156" spans="2:13" s="56" customFormat="1" ht="16.5" customHeight="1" x14ac:dyDescent="0.25">
      <c r="B156" s="57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57"/>
    </row>
    <row r="157" spans="2:13" s="56" customFormat="1" ht="16.5" customHeight="1" x14ac:dyDescent="0.25"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57"/>
    </row>
    <row r="158" spans="2:13" s="56" customFormat="1" ht="16.5" customHeight="1" x14ac:dyDescent="0.25"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  <c r="M158" s="57"/>
    </row>
    <row r="159" spans="2:13" s="56" customFormat="1" ht="16.5" customHeight="1" x14ac:dyDescent="0.25"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57"/>
    </row>
    <row r="160" spans="2:13" s="56" customFormat="1" ht="16.5" customHeight="1" x14ac:dyDescent="0.25">
      <c r="B160" s="57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57"/>
    </row>
    <row r="161" spans="2:13" s="56" customFormat="1" ht="16.5" customHeight="1" x14ac:dyDescent="0.25"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</row>
    <row r="162" spans="2:13" s="56" customFormat="1" ht="16.5" customHeight="1" x14ac:dyDescent="0.25">
      <c r="B162" s="57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57"/>
    </row>
    <row r="163" spans="2:13" s="56" customFormat="1" ht="16.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57"/>
    </row>
    <row r="164" spans="2:13" s="56" customFormat="1" ht="16.5" customHeight="1" x14ac:dyDescent="0.25"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</row>
    <row r="165" spans="2:13" s="56" customFormat="1" ht="16.5" customHeight="1" x14ac:dyDescent="0.25"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</row>
    <row r="166" spans="2:13" s="56" customFormat="1" ht="16.5" customHeight="1" x14ac:dyDescent="0.25"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</row>
    <row r="167" spans="2:13" s="56" customFormat="1" ht="16.5" customHeight="1" x14ac:dyDescent="0.25">
      <c r="B167" s="57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57"/>
    </row>
    <row r="168" spans="2:13" s="56" customFormat="1" ht="16.5" customHeight="1" x14ac:dyDescent="0.25">
      <c r="B168" s="57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57"/>
    </row>
    <row r="169" spans="2:13" s="56" customFormat="1" ht="16.5" customHeight="1" x14ac:dyDescent="0.25"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</row>
    <row r="170" spans="2:13" s="56" customFormat="1" ht="16.5" customHeight="1" x14ac:dyDescent="0.25">
      <c r="B170" s="57"/>
      <c r="C170" s="57"/>
      <c r="D170" s="57"/>
      <c r="E170" s="57"/>
      <c r="F170" s="57"/>
      <c r="G170" s="57"/>
      <c r="H170" s="57"/>
      <c r="I170" s="57"/>
      <c r="J170" s="57"/>
      <c r="K170" s="57"/>
      <c r="L170" s="57"/>
      <c r="M170" s="57"/>
    </row>
    <row r="171" spans="2:13" s="56" customFormat="1" ht="16.5" customHeight="1" x14ac:dyDescent="0.25">
      <c r="B171" s="57"/>
      <c r="C171" s="57"/>
      <c r="D171" s="57"/>
      <c r="E171" s="57"/>
      <c r="F171" s="57"/>
      <c r="G171" s="57"/>
      <c r="H171" s="57"/>
      <c r="I171" s="57"/>
      <c r="J171" s="57"/>
      <c r="K171" s="57"/>
      <c r="L171" s="57"/>
      <c r="M171" s="57"/>
    </row>
    <row r="172" spans="2:13" s="56" customFormat="1" ht="16.5" customHeight="1" x14ac:dyDescent="0.25">
      <c r="B172" s="57"/>
      <c r="C172" s="57"/>
      <c r="D172" s="57"/>
      <c r="E172" s="57"/>
      <c r="F172" s="57"/>
      <c r="G172" s="57"/>
      <c r="H172" s="57"/>
      <c r="I172" s="57"/>
      <c r="J172" s="57"/>
      <c r="K172" s="57"/>
      <c r="L172" s="57"/>
      <c r="M172" s="57"/>
    </row>
    <row r="173" spans="2:13" s="56" customFormat="1" ht="16.5" customHeight="1" x14ac:dyDescent="0.25">
      <c r="B173" s="57"/>
      <c r="C173" s="57"/>
      <c r="D173" s="57"/>
      <c r="E173" s="57"/>
      <c r="F173" s="57"/>
      <c r="G173" s="57"/>
      <c r="H173" s="57"/>
      <c r="I173" s="57"/>
      <c r="J173" s="57"/>
      <c r="K173" s="57"/>
      <c r="L173" s="57"/>
      <c r="M173" s="57"/>
    </row>
    <row r="174" spans="2:13" s="56" customFormat="1" ht="16.5" customHeight="1" x14ac:dyDescent="0.25">
      <c r="B174" s="57"/>
      <c r="C174" s="57"/>
      <c r="D174" s="57"/>
      <c r="E174" s="57"/>
      <c r="F174" s="57"/>
      <c r="G174" s="57"/>
      <c r="H174" s="57"/>
      <c r="I174" s="57"/>
      <c r="J174" s="57"/>
      <c r="K174" s="57"/>
      <c r="L174" s="57"/>
      <c r="M174" s="57"/>
    </row>
    <row r="175" spans="2:13" s="56" customFormat="1" ht="16.5" customHeight="1" x14ac:dyDescent="0.25">
      <c r="B175" s="57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57"/>
    </row>
    <row r="176" spans="2:13" s="56" customFormat="1" ht="16.5" customHeight="1" x14ac:dyDescent="0.25">
      <c r="B176" s="57"/>
      <c r="C176" s="57"/>
      <c r="D176" s="57"/>
      <c r="E176" s="57"/>
      <c r="F176" s="57"/>
      <c r="G176" s="57"/>
      <c r="H176" s="57"/>
      <c r="I176" s="57"/>
      <c r="J176" s="57"/>
      <c r="K176" s="57"/>
      <c r="L176" s="57"/>
      <c r="M176" s="57"/>
    </row>
    <row r="177" spans="2:13" s="56" customFormat="1" ht="16.5" customHeight="1" x14ac:dyDescent="0.25">
      <c r="B177" s="57"/>
      <c r="C177" s="57"/>
      <c r="D177" s="57"/>
      <c r="E177" s="57"/>
      <c r="F177" s="57"/>
      <c r="G177" s="57"/>
      <c r="H177" s="57"/>
      <c r="I177" s="57"/>
      <c r="J177" s="57"/>
      <c r="K177" s="57"/>
      <c r="L177" s="57"/>
      <c r="M177" s="57"/>
    </row>
    <row r="178" spans="2:13" s="56" customFormat="1" ht="16.5" customHeight="1" x14ac:dyDescent="0.25">
      <c r="B178" s="57"/>
      <c r="C178" s="57"/>
      <c r="D178" s="57"/>
      <c r="E178" s="57"/>
      <c r="F178" s="57"/>
      <c r="G178" s="57"/>
      <c r="H178" s="57"/>
      <c r="I178" s="57"/>
      <c r="J178" s="57"/>
      <c r="K178" s="57"/>
      <c r="L178" s="57"/>
      <c r="M178" s="57"/>
    </row>
    <row r="179" spans="2:13" s="56" customFormat="1" ht="16.5" customHeight="1" x14ac:dyDescent="0.25">
      <c r="B179" s="57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57"/>
    </row>
    <row r="180" spans="2:13" s="56" customFormat="1" ht="16.5" customHeight="1" x14ac:dyDescent="0.25"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</row>
    <row r="181" spans="2:13" s="56" customFormat="1" ht="16.5" customHeight="1" x14ac:dyDescent="0.25">
      <c r="B181" s="57"/>
      <c r="C181" s="57"/>
      <c r="D181" s="57"/>
      <c r="E181" s="57"/>
      <c r="F181" s="57"/>
      <c r="G181" s="57"/>
      <c r="H181" s="57"/>
      <c r="I181" s="57"/>
      <c r="J181" s="57"/>
      <c r="K181" s="57"/>
      <c r="L181" s="57"/>
      <c r="M181" s="57"/>
    </row>
    <row r="182" spans="2:13" s="56" customFormat="1" ht="16.5" customHeight="1" x14ac:dyDescent="0.25">
      <c r="B182" s="57"/>
      <c r="C182" s="57"/>
      <c r="D182" s="57"/>
      <c r="E182" s="57"/>
      <c r="F182" s="57"/>
      <c r="G182" s="57"/>
      <c r="H182" s="57"/>
      <c r="I182" s="57"/>
      <c r="J182" s="57"/>
      <c r="K182" s="57"/>
      <c r="L182" s="57"/>
      <c r="M182" s="57"/>
    </row>
    <row r="183" spans="2:13" s="56" customFormat="1" ht="16.5" customHeight="1" x14ac:dyDescent="0.25">
      <c r="B183" s="57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57"/>
    </row>
    <row r="184" spans="2:13" s="56" customFormat="1" ht="16.5" customHeight="1" x14ac:dyDescent="0.25">
      <c r="B184" s="57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57"/>
    </row>
    <row r="185" spans="2:13" s="56" customFormat="1" ht="16.5" customHeight="1" x14ac:dyDescent="0.25">
      <c r="B185" s="57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57"/>
    </row>
    <row r="186" spans="2:13" s="56" customFormat="1" ht="16.5" customHeight="1" x14ac:dyDescent="0.25">
      <c r="B186" s="57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57"/>
    </row>
    <row r="187" spans="2:13" s="56" customFormat="1" ht="16.5" customHeight="1" x14ac:dyDescent="0.25">
      <c r="B187" s="57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57"/>
    </row>
    <row r="188" spans="2:13" s="56" customFormat="1" ht="16.5" customHeight="1" x14ac:dyDescent="0.25">
      <c r="B188" s="57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57"/>
    </row>
    <row r="189" spans="2:13" s="56" customFormat="1" ht="16.5" customHeight="1" x14ac:dyDescent="0.25">
      <c r="B189" s="57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57"/>
    </row>
    <row r="190" spans="2:13" s="56" customFormat="1" ht="16.5" customHeight="1" x14ac:dyDescent="0.25">
      <c r="B190" s="57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57"/>
    </row>
    <row r="191" spans="2:13" s="56" customFormat="1" ht="16.5" customHeight="1" x14ac:dyDescent="0.25">
      <c r="B191" s="57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57"/>
    </row>
    <row r="192" spans="2:13" s="56" customFormat="1" ht="16.5" customHeight="1" x14ac:dyDescent="0.25"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</row>
    <row r="193" spans="2:13" s="56" customFormat="1" ht="16.5" customHeight="1" x14ac:dyDescent="0.25">
      <c r="B193" s="57"/>
      <c r="C193" s="57"/>
      <c r="D193" s="57"/>
      <c r="E193" s="57"/>
      <c r="F193" s="57"/>
      <c r="G193" s="57"/>
      <c r="H193" s="57"/>
      <c r="I193" s="57"/>
      <c r="J193" s="57"/>
      <c r="K193" s="57"/>
      <c r="L193" s="57"/>
      <c r="M193" s="57"/>
    </row>
    <row r="194" spans="2:13" s="56" customFormat="1" ht="16.5" customHeight="1" x14ac:dyDescent="0.25">
      <c r="B194" s="57"/>
      <c r="C194" s="57"/>
      <c r="D194" s="57"/>
      <c r="E194" s="57"/>
      <c r="F194" s="57"/>
      <c r="G194" s="57"/>
      <c r="H194" s="57"/>
      <c r="I194" s="57"/>
      <c r="J194" s="57"/>
      <c r="K194" s="57"/>
      <c r="L194" s="57"/>
      <c r="M194" s="57"/>
    </row>
    <row r="195" spans="2:13" s="56" customFormat="1" ht="16.5" customHeight="1" x14ac:dyDescent="0.25">
      <c r="B195" s="57"/>
      <c r="C195" s="57"/>
      <c r="D195" s="57"/>
      <c r="E195" s="57"/>
      <c r="F195" s="57"/>
      <c r="G195" s="57"/>
      <c r="H195" s="57"/>
      <c r="I195" s="57"/>
      <c r="J195" s="57"/>
      <c r="K195" s="57"/>
      <c r="L195" s="57"/>
      <c r="M195" s="57"/>
    </row>
    <row r="196" spans="2:13" s="56" customFormat="1" ht="16.5" customHeight="1" x14ac:dyDescent="0.25">
      <c r="B196" s="57"/>
      <c r="C196" s="57"/>
      <c r="D196" s="57"/>
      <c r="E196" s="57"/>
      <c r="F196" s="57"/>
      <c r="G196" s="57"/>
      <c r="H196" s="57"/>
      <c r="I196" s="57"/>
      <c r="J196" s="57"/>
      <c r="K196" s="57"/>
      <c r="L196" s="57"/>
      <c r="M196" s="57"/>
    </row>
    <row r="197" spans="2:13" s="56" customFormat="1" ht="16.5" customHeight="1" x14ac:dyDescent="0.25">
      <c r="B197" s="57"/>
      <c r="C197" s="57"/>
      <c r="D197" s="57"/>
      <c r="E197" s="57"/>
      <c r="F197" s="57"/>
      <c r="G197" s="57"/>
      <c r="H197" s="57"/>
      <c r="I197" s="57"/>
      <c r="J197" s="57"/>
      <c r="K197" s="57"/>
      <c r="L197" s="57"/>
      <c r="M197" s="57"/>
    </row>
    <row r="198" spans="2:13" s="56" customFormat="1" ht="16.5" customHeight="1" x14ac:dyDescent="0.25">
      <c r="B198" s="57"/>
      <c r="C198" s="57"/>
      <c r="D198" s="57"/>
      <c r="E198" s="57"/>
      <c r="F198" s="57"/>
      <c r="G198" s="57"/>
      <c r="H198" s="57"/>
      <c r="I198" s="57"/>
      <c r="J198" s="57"/>
      <c r="K198" s="57"/>
      <c r="L198" s="57"/>
      <c r="M198" s="57"/>
    </row>
    <row r="199" spans="2:13" s="56" customFormat="1" ht="16.5" customHeight="1" x14ac:dyDescent="0.25">
      <c r="B199" s="57"/>
      <c r="C199" s="57"/>
      <c r="D199" s="57"/>
      <c r="E199" s="57"/>
      <c r="F199" s="57"/>
      <c r="G199" s="57"/>
      <c r="H199" s="57"/>
      <c r="I199" s="57"/>
      <c r="J199" s="57"/>
      <c r="K199" s="57"/>
      <c r="L199" s="57"/>
      <c r="M199" s="57"/>
    </row>
    <row r="200" spans="2:13" s="56" customFormat="1" ht="16.5" customHeight="1" x14ac:dyDescent="0.25">
      <c r="B200" s="57"/>
      <c r="C200" s="57"/>
      <c r="D200" s="57"/>
      <c r="E200" s="57"/>
      <c r="F200" s="57"/>
      <c r="G200" s="57"/>
      <c r="H200" s="57"/>
      <c r="I200" s="57"/>
      <c r="J200" s="57"/>
      <c r="K200" s="57"/>
      <c r="L200" s="57"/>
      <c r="M200" s="57"/>
    </row>
    <row r="201" spans="2:13" s="56" customFormat="1" ht="16.5" customHeight="1" x14ac:dyDescent="0.25">
      <c r="B201" s="57"/>
      <c r="C201" s="57"/>
      <c r="D201" s="57"/>
      <c r="E201" s="57"/>
      <c r="F201" s="57"/>
      <c r="G201" s="57"/>
      <c r="H201" s="57"/>
      <c r="I201" s="57"/>
      <c r="J201" s="57"/>
      <c r="K201" s="57"/>
      <c r="L201" s="57"/>
      <c r="M201" s="57"/>
    </row>
    <row r="202" spans="2:13" s="56" customFormat="1" ht="16.5" customHeight="1" x14ac:dyDescent="0.25">
      <c r="B202" s="57"/>
      <c r="C202" s="57"/>
      <c r="D202" s="57"/>
      <c r="E202" s="57"/>
      <c r="F202" s="57"/>
      <c r="G202" s="57"/>
      <c r="H202" s="57"/>
      <c r="I202" s="57"/>
      <c r="J202" s="57"/>
      <c r="K202" s="57"/>
      <c r="L202" s="57"/>
      <c r="M202" s="57"/>
    </row>
    <row r="203" spans="2:13" s="56" customFormat="1" ht="16.5" customHeight="1" x14ac:dyDescent="0.25">
      <c r="B203" s="57"/>
      <c r="C203" s="57"/>
      <c r="D203" s="57"/>
      <c r="E203" s="57"/>
      <c r="F203" s="57"/>
      <c r="G203" s="57"/>
      <c r="H203" s="57"/>
      <c r="I203" s="57"/>
      <c r="J203" s="57"/>
      <c r="K203" s="57"/>
      <c r="L203" s="57"/>
      <c r="M203" s="57"/>
    </row>
    <row r="204" spans="2:13" s="56" customFormat="1" ht="16.5" customHeight="1" x14ac:dyDescent="0.25">
      <c r="B204" s="57"/>
      <c r="C204" s="57"/>
      <c r="D204" s="57"/>
      <c r="E204" s="57"/>
      <c r="F204" s="57"/>
      <c r="G204" s="57"/>
      <c r="H204" s="57"/>
      <c r="I204" s="57"/>
      <c r="J204" s="57"/>
      <c r="K204" s="57"/>
      <c r="L204" s="57"/>
      <c r="M204" s="57"/>
    </row>
    <row r="205" spans="2:13" s="56" customFormat="1" ht="16.5" customHeight="1" x14ac:dyDescent="0.25">
      <c r="B205" s="57"/>
      <c r="C205" s="57"/>
      <c r="D205" s="57"/>
      <c r="E205" s="57"/>
      <c r="F205" s="57"/>
      <c r="G205" s="57"/>
      <c r="H205" s="57"/>
      <c r="I205" s="57"/>
      <c r="J205" s="57"/>
      <c r="K205" s="57"/>
      <c r="L205" s="57"/>
      <c r="M205" s="57"/>
    </row>
    <row r="206" spans="2:13" s="56" customFormat="1" ht="16.5" customHeight="1" x14ac:dyDescent="0.25">
      <c r="B206" s="57"/>
      <c r="C206" s="57"/>
      <c r="D206" s="57"/>
      <c r="E206" s="57"/>
      <c r="F206" s="57"/>
      <c r="G206" s="57"/>
      <c r="H206" s="57"/>
      <c r="I206" s="57"/>
      <c r="J206" s="57"/>
      <c r="K206" s="57"/>
      <c r="L206" s="57"/>
      <c r="M206" s="57"/>
    </row>
    <row r="207" spans="2:13" s="56" customFormat="1" ht="16.5" customHeight="1" x14ac:dyDescent="0.25">
      <c r="B207" s="57"/>
      <c r="C207" s="57"/>
      <c r="D207" s="57"/>
      <c r="E207" s="57"/>
      <c r="F207" s="57"/>
      <c r="G207" s="57"/>
      <c r="H207" s="57"/>
      <c r="I207" s="57"/>
      <c r="J207" s="57"/>
      <c r="K207" s="57"/>
      <c r="L207" s="57"/>
      <c r="M207" s="57"/>
    </row>
    <row r="208" spans="2:13" s="56" customFormat="1" ht="16.5" customHeight="1" x14ac:dyDescent="0.25">
      <c r="B208" s="57"/>
      <c r="C208" s="57"/>
      <c r="D208" s="57"/>
      <c r="E208" s="57"/>
      <c r="F208" s="57"/>
      <c r="G208" s="57"/>
      <c r="H208" s="57"/>
      <c r="I208" s="57"/>
      <c r="J208" s="57"/>
      <c r="K208" s="57"/>
      <c r="L208" s="57"/>
      <c r="M208" s="57"/>
    </row>
    <row r="209" spans="2:13" s="56" customFormat="1" ht="16.5" customHeight="1" x14ac:dyDescent="0.25">
      <c r="B209" s="57"/>
      <c r="C209" s="57"/>
      <c r="D209" s="57"/>
      <c r="E209" s="57"/>
      <c r="F209" s="57"/>
      <c r="G209" s="57"/>
      <c r="H209" s="57"/>
      <c r="I209" s="57"/>
      <c r="J209" s="57"/>
      <c r="K209" s="57"/>
      <c r="L209" s="57"/>
      <c r="M209" s="57"/>
    </row>
    <row r="210" spans="2:13" s="56" customFormat="1" ht="16.5" customHeight="1" x14ac:dyDescent="0.25">
      <c r="B210" s="57"/>
      <c r="C210" s="57"/>
      <c r="D210" s="57"/>
      <c r="E210" s="57"/>
      <c r="F210" s="57"/>
      <c r="G210" s="57"/>
      <c r="H210" s="57"/>
      <c r="I210" s="57"/>
      <c r="J210" s="57"/>
      <c r="K210" s="57"/>
      <c r="L210" s="57"/>
      <c r="M210" s="57"/>
    </row>
    <row r="211" spans="2:13" s="56" customFormat="1" ht="16.5" customHeight="1" x14ac:dyDescent="0.25">
      <c r="B211" s="57"/>
      <c r="C211" s="57"/>
      <c r="D211" s="57"/>
      <c r="E211" s="57"/>
      <c r="F211" s="57"/>
      <c r="G211" s="57"/>
      <c r="H211" s="57"/>
      <c r="I211" s="57"/>
      <c r="J211" s="57"/>
      <c r="K211" s="57"/>
      <c r="L211" s="57"/>
      <c r="M211" s="57"/>
    </row>
    <row r="212" spans="2:13" s="56" customFormat="1" ht="16.5" customHeight="1" x14ac:dyDescent="0.25">
      <c r="B212" s="57"/>
      <c r="C212" s="57"/>
      <c r="D212" s="57"/>
      <c r="E212" s="57"/>
      <c r="F212" s="57"/>
      <c r="G212" s="57"/>
      <c r="H212" s="57"/>
      <c r="I212" s="57"/>
      <c r="J212" s="57"/>
      <c r="K212" s="57"/>
      <c r="L212" s="57"/>
      <c r="M212" s="57"/>
    </row>
    <row r="213" spans="2:13" s="56" customFormat="1" ht="16.5" customHeight="1" x14ac:dyDescent="0.25">
      <c r="B213" s="57"/>
      <c r="C213" s="57"/>
      <c r="D213" s="57"/>
      <c r="E213" s="57"/>
      <c r="F213" s="57"/>
      <c r="G213" s="57"/>
      <c r="H213" s="57"/>
      <c r="I213" s="57"/>
      <c r="J213" s="57"/>
      <c r="K213" s="57"/>
      <c r="L213" s="57"/>
      <c r="M213" s="57"/>
    </row>
    <row r="214" spans="2:13" s="56" customFormat="1" ht="16.5" customHeight="1" x14ac:dyDescent="0.25">
      <c r="B214" s="57"/>
      <c r="C214" s="57"/>
      <c r="D214" s="57"/>
      <c r="E214" s="57"/>
      <c r="F214" s="57"/>
      <c r="G214" s="57"/>
      <c r="H214" s="57"/>
      <c r="I214" s="57"/>
      <c r="J214" s="57"/>
      <c r="K214" s="57"/>
      <c r="L214" s="57"/>
      <c r="M214" s="57"/>
    </row>
    <row r="215" spans="2:13" s="56" customFormat="1" ht="16.5" customHeight="1" x14ac:dyDescent="0.25">
      <c r="B215" s="57"/>
      <c r="C215" s="57"/>
      <c r="D215" s="57"/>
      <c r="E215" s="57"/>
      <c r="F215" s="57"/>
      <c r="G215" s="57"/>
      <c r="H215" s="57"/>
      <c r="I215" s="57"/>
      <c r="J215" s="57"/>
      <c r="K215" s="57"/>
      <c r="L215" s="57"/>
      <c r="M215" s="57"/>
    </row>
    <row r="216" spans="2:13" s="56" customFormat="1" ht="16.5" customHeight="1" x14ac:dyDescent="0.25">
      <c r="B216" s="57"/>
      <c r="C216" s="57"/>
      <c r="D216" s="57"/>
      <c r="E216" s="57"/>
      <c r="F216" s="57"/>
      <c r="G216" s="57"/>
      <c r="H216" s="57"/>
      <c r="I216" s="57"/>
      <c r="J216" s="57"/>
      <c r="K216" s="57"/>
      <c r="L216" s="57"/>
      <c r="M216" s="57"/>
    </row>
    <row r="217" spans="2:13" s="56" customFormat="1" ht="16.5" customHeight="1" x14ac:dyDescent="0.25">
      <c r="B217" s="57"/>
      <c r="C217" s="57"/>
      <c r="D217" s="57"/>
      <c r="E217" s="57"/>
      <c r="F217" s="57"/>
      <c r="G217" s="57"/>
      <c r="H217" s="57"/>
      <c r="I217" s="57"/>
      <c r="J217" s="57"/>
      <c r="K217" s="57"/>
      <c r="L217" s="57"/>
      <c r="M217" s="57"/>
    </row>
    <row r="218" spans="2:13" s="56" customFormat="1" ht="16.5" customHeight="1" x14ac:dyDescent="0.25">
      <c r="B218" s="57"/>
      <c r="C218" s="57"/>
      <c r="D218" s="57"/>
      <c r="E218" s="57"/>
      <c r="F218" s="57"/>
      <c r="G218" s="57"/>
      <c r="H218" s="57"/>
      <c r="I218" s="57"/>
      <c r="J218" s="57"/>
      <c r="K218" s="57"/>
      <c r="L218" s="57"/>
      <c r="M218" s="57"/>
    </row>
    <row r="219" spans="2:13" s="56" customFormat="1" ht="16.5" customHeight="1" x14ac:dyDescent="0.25">
      <c r="B219" s="57"/>
      <c r="C219" s="57"/>
      <c r="D219" s="57"/>
      <c r="E219" s="57"/>
      <c r="F219" s="57"/>
      <c r="G219" s="57"/>
      <c r="H219" s="57"/>
      <c r="I219" s="57"/>
      <c r="J219" s="57"/>
      <c r="K219" s="57"/>
      <c r="L219" s="57"/>
      <c r="M219" s="57"/>
    </row>
    <row r="220" spans="2:13" s="56" customFormat="1" ht="16.5" customHeight="1" x14ac:dyDescent="0.25">
      <c r="B220" s="57"/>
      <c r="C220" s="57"/>
      <c r="D220" s="57"/>
      <c r="E220" s="57"/>
      <c r="F220" s="57"/>
      <c r="G220" s="57"/>
      <c r="H220" s="57"/>
      <c r="I220" s="57"/>
      <c r="J220" s="57"/>
      <c r="K220" s="57"/>
      <c r="L220" s="57"/>
      <c r="M220" s="57"/>
    </row>
    <row r="221" spans="2:13" s="56" customFormat="1" ht="16.5" customHeight="1" x14ac:dyDescent="0.25">
      <c r="B221" s="57"/>
      <c r="C221" s="57"/>
      <c r="D221" s="57"/>
      <c r="E221" s="57"/>
      <c r="F221" s="57"/>
      <c r="G221" s="57"/>
      <c r="H221" s="57"/>
      <c r="I221" s="57"/>
      <c r="J221" s="57"/>
      <c r="K221" s="57"/>
      <c r="L221" s="57"/>
      <c r="M221" s="57"/>
    </row>
    <row r="222" spans="2:13" s="56" customFormat="1" ht="16.5" customHeight="1" x14ac:dyDescent="0.25">
      <c r="B222" s="57"/>
      <c r="C222" s="57"/>
      <c r="D222" s="57"/>
      <c r="E222" s="57"/>
      <c r="F222" s="57"/>
      <c r="G222" s="57"/>
      <c r="H222" s="57"/>
      <c r="I222" s="57"/>
      <c r="J222" s="57"/>
      <c r="K222" s="57"/>
      <c r="L222" s="57"/>
      <c r="M222" s="57"/>
    </row>
    <row r="223" spans="2:13" s="56" customFormat="1" ht="16.5" customHeight="1" x14ac:dyDescent="0.25">
      <c r="B223" s="57"/>
      <c r="C223" s="57"/>
      <c r="D223" s="57"/>
      <c r="E223" s="57"/>
      <c r="F223" s="57"/>
      <c r="G223" s="57"/>
      <c r="H223" s="57"/>
      <c r="I223" s="57"/>
      <c r="J223" s="57"/>
      <c r="K223" s="57"/>
      <c r="L223" s="57"/>
      <c r="M223" s="57"/>
    </row>
    <row r="224" spans="2:13" s="56" customFormat="1" ht="16.5" customHeight="1" x14ac:dyDescent="0.25">
      <c r="B224" s="57"/>
      <c r="C224" s="57"/>
      <c r="D224" s="57"/>
      <c r="E224" s="57"/>
      <c r="F224" s="57"/>
      <c r="G224" s="57"/>
      <c r="H224" s="57"/>
      <c r="I224" s="57"/>
      <c r="J224" s="57"/>
      <c r="K224" s="57"/>
      <c r="L224" s="57"/>
      <c r="M224" s="57"/>
    </row>
    <row r="225" spans="2:13" s="56" customFormat="1" ht="16.5" customHeight="1" x14ac:dyDescent="0.25">
      <c r="B225" s="57"/>
      <c r="C225" s="57"/>
      <c r="D225" s="57"/>
      <c r="E225" s="57"/>
      <c r="F225" s="57"/>
      <c r="G225" s="57"/>
      <c r="H225" s="57"/>
      <c r="I225" s="57"/>
      <c r="J225" s="57"/>
      <c r="K225" s="57"/>
      <c r="L225" s="57"/>
      <c r="M225" s="57"/>
    </row>
    <row r="226" spans="2:13" s="56" customFormat="1" ht="16.5" customHeight="1" x14ac:dyDescent="0.25"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</row>
    <row r="227" spans="2:13" s="56" customFormat="1" ht="16.5" customHeight="1" x14ac:dyDescent="0.25">
      <c r="B227" s="57"/>
      <c r="C227" s="57"/>
      <c r="D227" s="57"/>
      <c r="E227" s="57"/>
      <c r="F227" s="57"/>
      <c r="G227" s="57"/>
      <c r="H227" s="57"/>
      <c r="I227" s="57"/>
      <c r="J227" s="57"/>
      <c r="K227" s="57"/>
      <c r="L227" s="57"/>
      <c r="M227" s="57"/>
    </row>
    <row r="228" spans="2:13" s="56" customFormat="1" ht="16.5" customHeight="1" x14ac:dyDescent="0.25">
      <c r="B228" s="57"/>
      <c r="C228" s="57"/>
      <c r="D228" s="57"/>
      <c r="E228" s="57"/>
      <c r="F228" s="57"/>
      <c r="G228" s="57"/>
      <c r="H228" s="57"/>
      <c r="I228" s="57"/>
      <c r="J228" s="57"/>
      <c r="K228" s="57"/>
      <c r="L228" s="57"/>
      <c r="M228" s="57"/>
    </row>
    <row r="229" spans="2:13" s="56" customFormat="1" ht="16.5" customHeight="1" x14ac:dyDescent="0.25">
      <c r="B229" s="57"/>
      <c r="C229" s="57"/>
      <c r="D229" s="57"/>
      <c r="E229" s="57"/>
      <c r="F229" s="57"/>
      <c r="G229" s="57"/>
      <c r="H229" s="57"/>
      <c r="I229" s="57"/>
      <c r="J229" s="57"/>
      <c r="K229" s="57"/>
      <c r="L229" s="57"/>
      <c r="M229" s="57"/>
    </row>
    <row r="230" spans="2:13" s="56" customFormat="1" ht="16.5" customHeight="1" x14ac:dyDescent="0.25">
      <c r="B230" s="57"/>
      <c r="C230" s="57"/>
      <c r="D230" s="57"/>
      <c r="E230" s="57"/>
      <c r="F230" s="57"/>
      <c r="G230" s="57"/>
      <c r="H230" s="57"/>
      <c r="I230" s="57"/>
      <c r="J230" s="57"/>
      <c r="K230" s="57"/>
      <c r="L230" s="57"/>
      <c r="M230" s="57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