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45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10" i="70" l="1"/>
  <c r="K29" i="81"/>
  <c r="F32" i="81"/>
  <c r="G32" i="81"/>
  <c r="F31" i="81"/>
  <c r="H32" i="81"/>
  <c r="F33" i="81"/>
  <c r="G33" i="81"/>
  <c r="H33" i="81"/>
  <c r="F34" i="81"/>
  <c r="G34" i="81"/>
  <c r="H34" i="81"/>
  <c r="F35" i="81"/>
  <c r="G35" i="81"/>
  <c r="H35" i="81"/>
  <c r="F36" i="81"/>
  <c r="G36" i="81"/>
  <c r="H36" i="81"/>
  <c r="F37" i="81"/>
  <c r="G37" i="81"/>
  <c r="H37" i="81"/>
  <c r="F38" i="81"/>
  <c r="G38" i="81"/>
  <c r="H38" i="81"/>
  <c r="F39" i="81"/>
  <c r="G39" i="81"/>
  <c r="H39" i="81"/>
  <c r="G29" i="81"/>
  <c r="F29" i="81"/>
  <c r="H29" i="81"/>
  <c r="G30" i="81"/>
  <c r="F30" i="81"/>
  <c r="H30" i="81"/>
  <c r="G31" i="81"/>
  <c r="H31" i="81"/>
  <c r="K30" i="81"/>
  <c r="K31" i="81"/>
  <c r="K32" i="81"/>
  <c r="K42" i="81"/>
  <c r="K43" i="81"/>
  <c r="K40" i="81"/>
  <c r="K44" i="81"/>
  <c r="K45" i="81"/>
  <c r="G19" i="81"/>
  <c r="K46" i="81"/>
  <c r="G20" i="81"/>
  <c r="K47" i="81"/>
  <c r="G21" i="81"/>
  <c r="K48" i="81"/>
  <c r="G22" i="81"/>
  <c r="K49" i="81"/>
  <c r="G23" i="81"/>
  <c r="G18" i="81"/>
  <c r="G7" i="81"/>
  <c r="G8" i="81"/>
  <c r="K33" i="81"/>
  <c r="G9" i="81"/>
  <c r="K34" i="81"/>
  <c r="G10" i="81"/>
  <c r="K35" i="81"/>
  <c r="G11" i="81"/>
  <c r="G12" i="81"/>
  <c r="K37" i="81"/>
  <c r="G13" i="81"/>
  <c r="G14" i="81"/>
  <c r="G15" i="81"/>
  <c r="G6" i="81"/>
  <c r="C7" i="70"/>
  <c r="L30" i="70"/>
  <c r="D7" i="70"/>
  <c r="L23" i="70"/>
  <c r="C6" i="70"/>
  <c r="M30" i="70"/>
  <c r="N30" i="70"/>
  <c r="D6" i="70"/>
  <c r="U8" i="70"/>
  <c r="D41" i="73"/>
  <c r="C20" i="73"/>
  <c r="D20" i="73"/>
  <c r="E20" i="73"/>
  <c r="C22" i="73"/>
  <c r="D22" i="73"/>
  <c r="E22" i="73"/>
  <c r="L16" i="70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T7" i="70"/>
  <c r="C45" i="73"/>
  <c r="U7" i="70"/>
  <c r="D45" i="73"/>
  <c r="V7" i="70"/>
  <c r="E45" i="73"/>
  <c r="T8" i="70"/>
  <c r="C41" i="73"/>
  <c r="V8" i="70"/>
  <c r="E41" i="73"/>
  <c r="V11" i="70"/>
  <c r="U11" i="70"/>
  <c r="T11" i="70"/>
  <c r="V10" i="70"/>
  <c r="E47" i="73"/>
  <c r="U10" i="70"/>
  <c r="D47" i="73"/>
  <c r="T10" i="70"/>
  <c r="C47" i="73"/>
  <c r="V9" i="70"/>
  <c r="E43" i="73"/>
  <c r="U9" i="70"/>
  <c r="D43" i="73"/>
  <c r="T9" i="70"/>
  <c r="C43" i="73"/>
  <c r="I9" i="84"/>
  <c r="D37" i="73"/>
  <c r="H9" i="84"/>
  <c r="C37" i="73"/>
  <c r="J9" i="84"/>
  <c r="E37" i="73"/>
  <c r="J8" i="84"/>
  <c r="E35" i="73"/>
  <c r="I8" i="84"/>
  <c r="D35" i="73"/>
  <c r="H8" i="84"/>
  <c r="C35" i="73"/>
  <c r="J7" i="84"/>
  <c r="E33" i="73"/>
  <c r="I7" i="84"/>
  <c r="D33" i="73"/>
  <c r="H7" i="84"/>
  <c r="C33" i="73"/>
  <c r="E15" i="73"/>
  <c r="C15" i="73"/>
  <c r="C11" i="73"/>
  <c r="C12" i="73"/>
  <c r="M23" i="70"/>
  <c r="N23" i="70"/>
  <c r="N29" i="70"/>
  <c r="M20" i="70"/>
  <c r="N20" i="70"/>
  <c r="N28" i="70"/>
  <c r="N25" i="70"/>
  <c r="M19" i="70"/>
  <c r="N19" i="70"/>
  <c r="N26" i="70"/>
  <c r="N27" i="70"/>
  <c r="N24" i="70"/>
  <c r="M22" i="70"/>
  <c r="N22" i="70"/>
  <c r="M21" i="70"/>
  <c r="N21" i="70"/>
  <c r="M17" i="70"/>
  <c r="N17" i="70"/>
  <c r="M18" i="70"/>
  <c r="N18" i="70"/>
  <c r="M16" i="70"/>
  <c r="N16" i="70"/>
  <c r="C10" i="73"/>
  <c r="D15" i="73"/>
  <c r="C36" i="73"/>
  <c r="C23" i="73"/>
  <c r="D23" i="73"/>
  <c r="E23" i="73"/>
  <c r="D34" i="73"/>
  <c r="C46" i="73"/>
  <c r="C42" i="73"/>
  <c r="E42" i="73"/>
  <c r="E38" i="73"/>
  <c r="E36" i="73"/>
  <c r="C34" i="73"/>
  <c r="D38" i="73"/>
  <c r="C38" i="73"/>
  <c r="E46" i="73"/>
  <c r="D42" i="73"/>
  <c r="C44" i="73"/>
  <c r="D46" i="73"/>
  <c r="E34" i="73"/>
  <c r="E44" i="73"/>
  <c r="D36" i="73"/>
  <c r="D44" i="73"/>
  <c r="E18" i="73"/>
  <c r="D18" i="73"/>
  <c r="C18" i="73"/>
  <c r="D48" i="73"/>
  <c r="E48" i="73"/>
  <c r="C48" i="73"/>
  <c r="D21" i="73"/>
  <c r="E21" i="73"/>
  <c r="C21" i="73"/>
  <c r="C14" i="73"/>
  <c r="C16" i="73"/>
  <c r="E16" i="73"/>
  <c r="D17" i="73"/>
  <c r="E17" i="73"/>
  <c r="C17" i="73"/>
  <c r="E19" i="73"/>
  <c r="D19" i="73"/>
  <c r="C19" i="73"/>
  <c r="D16" i="73"/>
  <c r="C26" i="73"/>
  <c r="C30" i="73"/>
  <c r="E27" i="73"/>
  <c r="D27" i="73"/>
  <c r="E25" i="73"/>
  <c r="D25" i="73"/>
  <c r="E26" i="73"/>
  <c r="D26" i="73"/>
  <c r="D29" i="73"/>
  <c r="E29" i="73"/>
  <c r="C27" i="73"/>
  <c r="C28" i="73"/>
  <c r="C25" i="73"/>
  <c r="C29" i="73"/>
  <c r="E30" i="73"/>
  <c r="D30" i="73"/>
  <c r="E28" i="73"/>
  <c r="D28" i="73"/>
</calcChain>
</file>

<file path=xl/sharedStrings.xml><?xml version="1.0" encoding="utf-8"?>
<sst xmlns="http://schemas.openxmlformats.org/spreadsheetml/2006/main" count="172" uniqueCount="111">
  <si>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</si>
  <si>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</si>
  <si>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</si>
  <si>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</si>
  <si>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</si>
  <si>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</si>
  <si>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</si>
  <si>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</si>
  <si>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</si>
  <si>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</si>
  <si>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</si>
  <si>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</si>
  <si>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</si>
  <si>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</si>
  <si>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</si>
  <si>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</si>
  <si>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</si>
  <si>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</si>
  <si>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</si>
  <si>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</si>
  <si>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</si>
  <si>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</si>
  <si>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</si>
  <si>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</si>
  <si>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</si>
  <si>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</si>
  <si>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</si>
  <si>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</si>
  <si>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</si>
  <si>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</si>
  <si>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</si>
  <si>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</si>
  <si>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</si>
  <si>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</si>
  <si>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</si>
  <si>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</si>
  <si>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</si>
  <si>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</si>
  <si>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</si>
  <si>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</si>
  <si>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</si>
  <si>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</si>
  <si>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</si>
  <si>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</si>
  <si>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</si>
  <si>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</si>
  <si>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</si>
  <si>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</si>
  <si>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</si>
  <si>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</si>
  <si>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</si>
  <si>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</si>
  <si>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</si>
  <si>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</si>
  <si>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</si>
  <si>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</si>
  <si>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</si>
  <si>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</si>
  <si>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</si>
  <si>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</si>
  <si>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</si>
  <si>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</si>
  <si>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</si>
  <si>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</si>
  <si>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</si>
  <si>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</si>
  <si>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</si>
  <si>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</si>
  <si>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</si>
  <si>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</si>
  <si>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</si>
  <si>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</si>
  <si>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</si>
  <si>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</si>
  <si>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</si>
  <si>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</si>
  <si>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</si>
  <si>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</si>
  <si>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</si>
  <si>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</si>
  <si>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</si>
  <si>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</si>
  <si>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</si>
  <si>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</si>
  <si>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Pool slope, S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(ft/ft)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</si>
  <si>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</si>
  <si>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</si>
  <si>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</si>
  <si>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</si>
  <si>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</si>
  <si>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</si>
  <si>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</si>
  <si>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</si>
  <si>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</si>
  <si>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</si>
  <si>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</si>
  <si>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</si>
  <si>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</si>
  <si>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</si>
  <si>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</si>
  <si>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</si>
  <si>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</si>
  <si>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</si>
  <si>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</si>
  <si>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UT1 Long Branch, Kings Mountain NMP</t>
  </si>
  <si>
    <t>UT1 Long Branch</t>
  </si>
  <si>
    <t>gravel</t>
  </si>
  <si>
    <t>&gt;72</t>
  </si>
  <si>
    <t>&gt;10</t>
  </si>
  <si>
    <t>E4</t>
  </si>
  <si>
    <t>35.1444167, -81.378611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</si>
</sst>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8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167" fontId="5" fillId="0" borderId="0" xfId="4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164" fontId="6" fillId="2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2" fontId="6" fillId="4" borderId="5" xfId="3" applyNumberFormat="1" applyFont="1" applyFill="1" applyBorder="1" applyAlignment="1">
      <alignment horizontal="center" vertical="center"/>
    </xf>
    <xf numFmtId="2" fontId="6" fillId="4" borderId="6" xfId="3" applyNumberFormat="1" applyFont="1" applyFill="1" applyBorder="1" applyAlignment="1">
      <alignment horizontal="center" vertical="center"/>
    </xf>
    <xf numFmtId="2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1" fontId="6" fillId="0" borderId="5" xfId="3" applyNumberFormat="1" applyFont="1" applyFill="1" applyBorder="1" applyAlignment="1">
      <alignment horizontal="center" vertical="center"/>
    </xf>
    <xf numFmtId="1" fontId="6" fillId="0" borderId="6" xfId="3" applyNumberFormat="1" applyFont="1" applyFill="1" applyBorder="1" applyAlignment="1">
      <alignment horizontal="center" vertical="center"/>
    </xf>
    <xf numFmtId="1" fontId="6" fillId="0" borderId="8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 1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'Cross-section'!$C$29:$C$50</c:f>
              <c:numCache>
                <c:formatCode>0.0</c:formatCode>
                <c:ptCount val="22"/>
                <c:pt idx="0">
                  <c:v>0</c:v>
                </c:pt>
                <c:pt idx="1">
                  <c:v>4</c:v>
                </c:pt>
                <c:pt idx="2">
                  <c:v>6</c:v>
                </c:pt>
                <c:pt idx="3">
                  <c:v>6.3</c:v>
                </c:pt>
                <c:pt idx="4">
                  <c:v>7</c:v>
                </c:pt>
                <c:pt idx="5">
                  <c:v>8</c:v>
                </c:pt>
                <c:pt idx="6">
                  <c:v>9</c:v>
                </c:pt>
                <c:pt idx="7">
                  <c:v>10.5</c:v>
                </c:pt>
                <c:pt idx="8">
                  <c:v>12</c:v>
                </c:pt>
                <c:pt idx="9">
                  <c:v>13.5</c:v>
                </c:pt>
                <c:pt idx="10">
                  <c:v>18.5</c:v>
                </c:pt>
              </c:numCache>
            </c:numRef>
          </c:xVal>
          <c:yVal>
            <c:numRef>
              <c:f>'Cross-section'!$E$29:$E$50</c:f>
              <c:numCache>
                <c:formatCode>0.00</c:formatCode>
                <c:ptCount val="22"/>
                <c:pt idx="0">
                  <c:v>100</c:v>
                </c:pt>
                <c:pt idx="1">
                  <c:v>100</c:v>
                </c:pt>
                <c:pt idx="2">
                  <c:v>99.4</c:v>
                </c:pt>
                <c:pt idx="3">
                  <c:v>99.2</c:v>
                </c:pt>
                <c:pt idx="4">
                  <c:v>98.6</c:v>
                </c:pt>
                <c:pt idx="5">
                  <c:v>98.3</c:v>
                </c:pt>
                <c:pt idx="6">
                  <c:v>98.35</c:v>
                </c:pt>
                <c:pt idx="7">
                  <c:v>98.4</c:v>
                </c:pt>
                <c:pt idx="8">
                  <c:v>98.6</c:v>
                </c:pt>
                <c:pt idx="9">
                  <c:v>99.2</c:v>
                </c:pt>
                <c:pt idx="10">
                  <c:v>99.2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4644000"/>
        <c:axId val="164644392"/>
      </c:scatterChart>
      <c:valAx>
        <c:axId val="164644000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64644392"/>
        <c:crosses val="autoZero"/>
        <c:crossBetween val="midCat"/>
      </c:valAx>
      <c:valAx>
        <c:axId val="164644392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64644000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4645568"/>
        <c:axId val="164645176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</c:numCache>
                  </c:numRef>
                </c:xVal>
                <c:y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164645568"/>
        <c:scaling>
          <c:orientation val="minMax"/>
          <c:max val="700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164645176"/>
        <c:crosses val="autoZero"/>
        <c:crossBetween val="midCat"/>
        <c:minorUnit val="25"/>
      </c:valAx>
      <c:valAx>
        <c:axId val="164645176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164645568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:a16="http://schemas.microsoft.com/office/drawing/2014/main" xmlns="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B1" sqref="B1"/>
    </sheetView>
  </sheetViews>
  <sheetFormatPr defaultColWidth="14" defaultRowHeight="16.95" customHeight="1" x14ac:dyDescent="0.25"/>
  <cols>
    <col min="1" max="1" width="4" style="58" customWidth="1"/>
    <col min="2" max="2" width="41" style="58" customWidth="1"/>
    <col min="3" max="5" width="15.6640625" style="57" customWidth="1"/>
    <col min="6" max="16384" width="14" style="58"/>
  </cols>
  <sheetData>
    <row r="1" spans="2:5" s="110" customFormat="1" ht="16.95" customHeight="1" x14ac:dyDescent="0.25">
      <c r="B1" s="110" t="s">
        <v>104</v>
      </c>
      <c r="C1" s="111">
        <v>43818</v>
      </c>
      <c r="D1" s="106"/>
      <c r="E1" s="112" t="s">
        <v>110</v>
      </c>
    </row>
    <row r="2" spans="2:5" ht="16.95" customHeight="1" x14ac:dyDescent="0.25">
      <c r="B2" s="113" t="s">
        <v>65</v>
      </c>
    </row>
    <row r="3" spans="2:5" ht="16.95" customHeight="1" x14ac:dyDescent="0.25">
      <c r="B3" s="105" t="s">
        <v>16</v>
      </c>
      <c r="C3" s="106"/>
    </row>
    <row r="4" spans="2:5" ht="16.95" customHeight="1" x14ac:dyDescent="0.25">
      <c r="B4" s="59"/>
    </row>
    <row r="5" spans="2:5" ht="16.95" customHeight="1" thickBot="1" x14ac:dyDescent="0.3">
      <c r="B5" s="114" t="s">
        <v>17</v>
      </c>
      <c r="C5" s="134" t="s">
        <v>50</v>
      </c>
      <c r="D5" s="134"/>
      <c r="E5" s="134"/>
    </row>
    <row r="6" spans="2:5" ht="16.95" customHeight="1" thickTop="1" x14ac:dyDescent="0.25">
      <c r="B6" s="15" t="s">
        <v>60</v>
      </c>
      <c r="C6" s="135" t="s">
        <v>105</v>
      </c>
      <c r="D6" s="136"/>
      <c r="E6" s="137"/>
    </row>
    <row r="7" spans="2:5" ht="16.95" customHeight="1" x14ac:dyDescent="0.25">
      <c r="B7" s="15" t="s">
        <v>59</v>
      </c>
      <c r="C7" s="138" t="s">
        <v>109</v>
      </c>
      <c r="D7" s="139"/>
      <c r="E7" s="140"/>
    </row>
    <row r="8" spans="2:5" ht="16.95" customHeight="1" x14ac:dyDescent="0.25">
      <c r="B8" s="15" t="s">
        <v>21</v>
      </c>
      <c r="C8" s="141">
        <v>0.18</v>
      </c>
      <c r="D8" s="142"/>
      <c r="E8" s="143"/>
    </row>
    <row r="9" spans="2:5" ht="16.95" customHeight="1" x14ac:dyDescent="0.25">
      <c r="B9" s="15" t="s">
        <v>89</v>
      </c>
      <c r="C9" s="153" t="s">
        <v>106</v>
      </c>
      <c r="D9" s="154"/>
      <c r="E9" s="155"/>
    </row>
    <row r="10" spans="2:5" ht="16.95" customHeight="1" x14ac:dyDescent="0.25">
      <c r="B10" s="15" t="s">
        <v>52</v>
      </c>
      <c r="C10" s="147">
        <f>'Longitudinal Profile'!H9</f>
        <v>1.43E-2</v>
      </c>
      <c r="D10" s="148"/>
      <c r="E10" s="149"/>
    </row>
    <row r="11" spans="2:5" ht="16.95" customHeight="1" x14ac:dyDescent="0.25">
      <c r="B11" s="15" t="s">
        <v>53</v>
      </c>
      <c r="C11" s="156">
        <f>'Longitudinal Profile'!H11</f>
        <v>1.1399999999999999</v>
      </c>
      <c r="D11" s="157"/>
      <c r="E11" s="158"/>
    </row>
    <row r="12" spans="2:5" ht="16.95" customHeight="1" thickBot="1" x14ac:dyDescent="0.3">
      <c r="B12" s="15" t="s">
        <v>23</v>
      </c>
      <c r="C12" s="150">
        <f>'Longitudinal Profile'!H7</f>
        <v>0</v>
      </c>
      <c r="D12" s="151"/>
      <c r="E12" s="152"/>
    </row>
    <row r="13" spans="2:5" ht="16.95" customHeight="1" thickTop="1" x14ac:dyDescent="0.25">
      <c r="B13" s="117" t="s">
        <v>17</v>
      </c>
      <c r="C13" s="144" t="s">
        <v>64</v>
      </c>
      <c r="D13" s="145"/>
      <c r="E13" s="146"/>
    </row>
    <row r="14" spans="2:5" ht="16.95" customHeight="1" x14ac:dyDescent="0.25">
      <c r="B14" s="115" t="s">
        <v>71</v>
      </c>
      <c r="C14" s="131">
        <f>'Cross-section'!G6</f>
        <v>4.5725000000000318</v>
      </c>
      <c r="D14" s="132"/>
      <c r="E14" s="133"/>
    </row>
    <row r="15" spans="2:5" ht="16.95" customHeight="1" x14ac:dyDescent="0.25">
      <c r="B15" s="40" t="s">
        <v>72</v>
      </c>
      <c r="C15" s="131">
        <f>'Cross-section'!G7</f>
        <v>7.2</v>
      </c>
      <c r="D15" s="132">
        <f>'Cross-section'!H7</f>
        <v>0</v>
      </c>
      <c r="E15" s="133">
        <f>'Cross-section'!I7</f>
        <v>0</v>
      </c>
    </row>
    <row r="16" spans="2:5" ht="16.95" customHeight="1" x14ac:dyDescent="0.25">
      <c r="B16" s="40" t="s">
        <v>73</v>
      </c>
      <c r="C16" s="131">
        <f>'Cross-section'!G8</f>
        <v>0.63506944444444879</v>
      </c>
      <c r="D16" s="132">
        <f>'Cross-section'!H8</f>
        <v>0</v>
      </c>
      <c r="E16" s="133">
        <f>'Cross-section'!I8</f>
        <v>0</v>
      </c>
    </row>
    <row r="17" spans="2:5" ht="16.95" customHeight="1" x14ac:dyDescent="0.25">
      <c r="B17" s="40" t="s">
        <v>74</v>
      </c>
      <c r="C17" s="131">
        <f>'Cross-section'!G9</f>
        <v>11.337342810278763</v>
      </c>
      <c r="D17" s="132">
        <f>'Cross-section'!H9</f>
        <v>0</v>
      </c>
      <c r="E17" s="133">
        <f>'Cross-section'!I9</f>
        <v>0</v>
      </c>
    </row>
    <row r="18" spans="2:5" ht="16.95" customHeight="1" x14ac:dyDescent="0.25">
      <c r="B18" s="40" t="s">
        <v>75</v>
      </c>
      <c r="C18" s="131">
        <f>'Cross-section'!G10</f>
        <v>0.90000000000000568</v>
      </c>
      <c r="D18" s="132">
        <f>'Cross-section'!H10</f>
        <v>0</v>
      </c>
      <c r="E18" s="133">
        <f>'Cross-section'!I10</f>
        <v>0</v>
      </c>
    </row>
    <row r="19" spans="2:5" ht="16.95" customHeight="1" x14ac:dyDescent="0.25">
      <c r="B19" s="40" t="s">
        <v>76</v>
      </c>
      <c r="C19" s="131">
        <f>'Cross-section'!G11</f>
        <v>1.4171678512848545</v>
      </c>
      <c r="D19" s="132">
        <f>'Cross-section'!H11</f>
        <v>0</v>
      </c>
      <c r="E19" s="133">
        <f>'Cross-section'!I11</f>
        <v>0</v>
      </c>
    </row>
    <row r="20" spans="2:5" ht="16.95" customHeight="1" x14ac:dyDescent="0.25">
      <c r="B20" s="40" t="s">
        <v>25</v>
      </c>
      <c r="C20" s="131">
        <f>'Cross-section'!G12</f>
        <v>0.9</v>
      </c>
      <c r="D20" s="132">
        <f>'Cross-section'!H12</f>
        <v>0</v>
      </c>
      <c r="E20" s="133">
        <f>'Cross-section'!I12</f>
        <v>0</v>
      </c>
    </row>
    <row r="21" spans="2:5" ht="16.95" customHeight="1" x14ac:dyDescent="0.25">
      <c r="B21" s="40" t="s">
        <v>77</v>
      </c>
      <c r="C21" s="131">
        <f>'Cross-section'!G13</f>
        <v>0.99999999999999367</v>
      </c>
      <c r="D21" s="132">
        <f>'Cross-section'!H13</f>
        <v>0</v>
      </c>
      <c r="E21" s="133">
        <f>'Cross-section'!I13</f>
        <v>0</v>
      </c>
    </row>
    <row r="22" spans="2:5" ht="16.95" customHeight="1" x14ac:dyDescent="0.25">
      <c r="B22" s="40" t="s">
        <v>78</v>
      </c>
      <c r="C22" s="131" t="str">
        <f>'Cross-section'!G14</f>
        <v>&gt;72</v>
      </c>
      <c r="D22" s="132">
        <f>'Cross-section'!H14</f>
        <v>0</v>
      </c>
      <c r="E22" s="133">
        <f>'Cross-section'!I14</f>
        <v>0</v>
      </c>
    </row>
    <row r="23" spans="2:5" ht="16.95" customHeight="1" thickBot="1" x14ac:dyDescent="0.3">
      <c r="B23" s="116" t="s">
        <v>79</v>
      </c>
      <c r="C23" s="131" t="str">
        <f>'Cross-section'!G15</f>
        <v>&gt;10</v>
      </c>
      <c r="D23" s="132">
        <f>'Cross-section'!H15</f>
        <v>0</v>
      </c>
      <c r="E23" s="133">
        <f>'Cross-section'!I15</f>
        <v>0</v>
      </c>
    </row>
    <row r="24" spans="2:5" ht="16.95" customHeight="1" thickTop="1" x14ac:dyDescent="0.25">
      <c r="B24" s="117" t="s">
        <v>17</v>
      </c>
      <c r="C24" s="128" t="s">
        <v>54</v>
      </c>
      <c r="D24" s="129"/>
      <c r="E24" s="130"/>
    </row>
    <row r="25" spans="2:5" ht="16.95" customHeight="1" x14ac:dyDescent="0.25">
      <c r="B25" s="40" t="s">
        <v>80</v>
      </c>
      <c r="C25" s="131">
        <f>'Cross-section'!G18</f>
        <v>11.490255504419686</v>
      </c>
      <c r="D25" s="132">
        <f>'Cross-section'!H18</f>
        <v>0</v>
      </c>
      <c r="E25" s="133">
        <f>'Cross-section'!I18</f>
        <v>0</v>
      </c>
    </row>
    <row r="26" spans="2:5" ht="16.95" customHeight="1" x14ac:dyDescent="0.25">
      <c r="B26" s="40" t="s">
        <v>81</v>
      </c>
      <c r="C26" s="131">
        <f>'Cross-section'!G19</f>
        <v>2.5129044296160976</v>
      </c>
      <c r="D26" s="132">
        <f>'Cross-section'!H19</f>
        <v>0</v>
      </c>
      <c r="E26" s="133">
        <f>'Cross-section'!I19</f>
        <v>0</v>
      </c>
    </row>
    <row r="27" spans="2:5" ht="16.95" customHeight="1" x14ac:dyDescent="0.25">
      <c r="B27" s="40" t="s">
        <v>51</v>
      </c>
      <c r="C27" s="131">
        <f>'Cross-section'!G20</f>
        <v>0.48170794523243715</v>
      </c>
      <c r="D27" s="132">
        <f>'Cross-section'!H20</f>
        <v>0</v>
      </c>
      <c r="E27" s="133">
        <f>'Cross-section'!I20</f>
        <v>0</v>
      </c>
    </row>
    <row r="28" spans="2:5" ht="16.95" customHeight="1" x14ac:dyDescent="0.25">
      <c r="B28" s="40" t="s">
        <v>82</v>
      </c>
      <c r="C28" s="131">
        <f>'Cross-section'!G21</f>
        <v>1.2104860293558599</v>
      </c>
      <c r="D28" s="132">
        <f>'Cross-section'!H21</f>
        <v>0</v>
      </c>
      <c r="E28" s="133">
        <f>'Cross-section'!I21</f>
        <v>0</v>
      </c>
    </row>
    <row r="29" spans="2:5" ht="16.95" customHeight="1" x14ac:dyDescent="0.25">
      <c r="B29" s="15" t="s">
        <v>66</v>
      </c>
      <c r="C29" s="131">
        <f>'Cross-section'!G22</f>
        <v>39.134229007627859</v>
      </c>
      <c r="D29" s="132">
        <f>'Cross-section'!H22</f>
        <v>0</v>
      </c>
      <c r="E29" s="133">
        <f>'Cross-section'!I22</f>
        <v>0</v>
      </c>
    </row>
    <row r="30" spans="2:5" ht="16.95" customHeight="1" thickBot="1" x14ac:dyDescent="0.3">
      <c r="B30" s="15" t="s">
        <v>67</v>
      </c>
      <c r="C30" s="131">
        <f>'Cross-section'!G23</f>
        <v>118.20084047832991</v>
      </c>
      <c r="D30" s="132">
        <f>'Cross-section'!H23</f>
        <v>0</v>
      </c>
      <c r="E30" s="133">
        <f>'Cross-section'!I23</f>
        <v>0</v>
      </c>
    </row>
    <row r="31" spans="2:5" ht="16.95" customHeight="1" thickTop="1" x14ac:dyDescent="0.25">
      <c r="B31" s="126" t="s">
        <v>17</v>
      </c>
      <c r="C31" s="123" t="s">
        <v>57</v>
      </c>
      <c r="D31" s="124"/>
      <c r="E31" s="125"/>
    </row>
    <row r="32" spans="2:5" ht="16.95" customHeight="1" thickBot="1" x14ac:dyDescent="0.3">
      <c r="B32" s="127"/>
      <c r="C32" s="118" t="s">
        <v>18</v>
      </c>
      <c r="D32" s="118" t="s">
        <v>19</v>
      </c>
      <c r="E32" s="118" t="s">
        <v>20</v>
      </c>
    </row>
    <row r="33" spans="2:5" ht="16.95" customHeight="1" thickTop="1" x14ac:dyDescent="0.25">
      <c r="B33" s="40" t="s">
        <v>87</v>
      </c>
      <c r="C33" s="13">
        <f>'Planform Geometry'!H7</f>
        <v>0</v>
      </c>
      <c r="D33" s="13" t="e">
        <f>'Planform Geometry'!I7</f>
        <v>#NUM!</v>
      </c>
      <c r="E33" s="13">
        <f>'Planform Geometry'!J7</f>
        <v>0</v>
      </c>
    </row>
    <row r="34" spans="2:5" ht="16.95" customHeight="1" x14ac:dyDescent="0.25">
      <c r="B34" s="40" t="s">
        <v>93</v>
      </c>
      <c r="C34" s="14" t="e">
        <f>C33/$D$15</f>
        <v>#DIV/0!</v>
      </c>
      <c r="D34" s="14" t="e">
        <f t="shared" ref="D34:E34" si="0">D33/$D$15</f>
        <v>#NUM!</v>
      </c>
      <c r="E34" s="14" t="e">
        <f t="shared" si="0"/>
        <v>#DIV/0!</v>
      </c>
    </row>
    <row r="35" spans="2:5" ht="16.95" customHeight="1" x14ac:dyDescent="0.25">
      <c r="B35" s="40" t="s">
        <v>26</v>
      </c>
      <c r="C35" s="13">
        <f>+'Planform Geometry'!H8</f>
        <v>0</v>
      </c>
      <c r="D35" s="13" t="e">
        <f>+'Planform Geometry'!I8</f>
        <v>#NUM!</v>
      </c>
      <c r="E35" s="13">
        <f>+'Planform Geometry'!J8</f>
        <v>0</v>
      </c>
    </row>
    <row r="36" spans="2:5" ht="16.95" customHeight="1" x14ac:dyDescent="0.25">
      <c r="B36" s="40" t="s">
        <v>94</v>
      </c>
      <c r="C36" s="14" t="e">
        <f>C35/$D$15</f>
        <v>#DIV/0!</v>
      </c>
      <c r="D36" s="14" t="e">
        <f t="shared" ref="D36" si="1">D35/$D$15</f>
        <v>#NUM!</v>
      </c>
      <c r="E36" s="14" t="e">
        <f t="shared" ref="E36" si="2">E35/$D$15</f>
        <v>#DIV/0!</v>
      </c>
    </row>
    <row r="37" spans="2:5" ht="16.95" customHeight="1" x14ac:dyDescent="0.25">
      <c r="B37" s="40" t="s">
        <v>88</v>
      </c>
      <c r="C37" s="13">
        <f>+'Planform Geometry'!H9</f>
        <v>0</v>
      </c>
      <c r="D37" s="13" t="e">
        <f>+'Planform Geometry'!I9</f>
        <v>#NUM!</v>
      </c>
      <c r="E37" s="13">
        <f>+'Planform Geometry'!J9</f>
        <v>0</v>
      </c>
    </row>
    <row r="38" spans="2:5" ht="16.95" customHeight="1" thickBot="1" x14ac:dyDescent="0.3">
      <c r="B38" s="116" t="s">
        <v>95</v>
      </c>
      <c r="C38" s="14" t="e">
        <f>C37/$D$15</f>
        <v>#DIV/0!</v>
      </c>
      <c r="D38" s="14" t="e">
        <f t="shared" ref="D38" si="3">D37/$D$15</f>
        <v>#NUM!</v>
      </c>
      <c r="E38" s="14" t="e">
        <f>E37/$D$15</f>
        <v>#DIV/0!</v>
      </c>
    </row>
    <row r="39" spans="2:5" ht="16.95" customHeight="1" thickTop="1" x14ac:dyDescent="0.25">
      <c r="B39" s="126" t="s">
        <v>17</v>
      </c>
      <c r="C39" s="123" t="s">
        <v>58</v>
      </c>
      <c r="D39" s="124"/>
      <c r="E39" s="125"/>
    </row>
    <row r="40" spans="2:5" ht="16.95" customHeight="1" thickBot="1" x14ac:dyDescent="0.3">
      <c r="B40" s="127"/>
      <c r="C40" s="118" t="s">
        <v>18</v>
      </c>
      <c r="D40" s="118" t="s">
        <v>19</v>
      </c>
      <c r="E40" s="118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0</v>
      </c>
      <c r="D41" s="14" t="e">
        <f>+'Longitudinal Profile'!U8</f>
        <v>#NUM!</v>
      </c>
      <c r="E41" s="14">
        <f>+'Longitudinal Profile'!V8</f>
        <v>0</v>
      </c>
    </row>
    <row r="42" spans="2:5" ht="16.95" customHeight="1" x14ac:dyDescent="0.25">
      <c r="B42" s="40" t="s">
        <v>97</v>
      </c>
      <c r="C42" s="14" t="e">
        <f>C41/$D$15</f>
        <v>#DIV/0!</v>
      </c>
      <c r="D42" s="14" t="e">
        <f t="shared" ref="D42" si="4">D41/$D$15</f>
        <v>#NUM!</v>
      </c>
      <c r="E42" s="14" t="e">
        <f t="shared" ref="E42" si="5">E41/$D$15</f>
        <v>#DIV/0!</v>
      </c>
    </row>
    <row r="43" spans="2:5" ht="16.95" customHeight="1" x14ac:dyDescent="0.25">
      <c r="B43" s="40" t="s">
        <v>22</v>
      </c>
      <c r="C43" s="16">
        <f>+'Longitudinal Profile'!T9</f>
        <v>0</v>
      </c>
      <c r="D43" s="16" t="e">
        <f>+'Longitudinal Profile'!U9</f>
        <v>#NUM!</v>
      </c>
      <c r="E43" s="16">
        <f>+'Longitudinal Profile'!V9</f>
        <v>0</v>
      </c>
    </row>
    <row r="44" spans="2:5" ht="16.95" customHeight="1" x14ac:dyDescent="0.25">
      <c r="B44" s="40" t="s">
        <v>98</v>
      </c>
      <c r="C44" s="14" t="e">
        <f>C43/$D$15</f>
        <v>#DIV/0!</v>
      </c>
      <c r="D44" s="14" t="e">
        <f t="shared" ref="D44" si="6">D43/$D$15</f>
        <v>#NUM!</v>
      </c>
      <c r="E44" s="14" t="e">
        <f t="shared" ref="E44" si="7">E43/$D$15</f>
        <v>#DIV/0!</v>
      </c>
    </row>
    <row r="45" spans="2:5" ht="16.95" customHeight="1" x14ac:dyDescent="0.25">
      <c r="B45" s="40" t="s">
        <v>99</v>
      </c>
      <c r="C45" s="14">
        <f>+'Longitudinal Profile'!T7</f>
        <v>0</v>
      </c>
      <c r="D45" s="14" t="e">
        <f>+'Longitudinal Profile'!U7</f>
        <v>#NUM!</v>
      </c>
      <c r="E45" s="14">
        <f>+'Longitudinal Profile'!V7</f>
        <v>0</v>
      </c>
    </row>
    <row r="46" spans="2:5" ht="16.95" customHeight="1" x14ac:dyDescent="0.25">
      <c r="B46" s="40" t="s">
        <v>100</v>
      </c>
      <c r="C46" s="14" t="e">
        <f>C45/$D$15</f>
        <v>#DIV/0!</v>
      </c>
      <c r="D46" s="14" t="e">
        <f t="shared" ref="D46:E46" si="8">D45/$D$15</f>
        <v>#NUM!</v>
      </c>
      <c r="E46" s="14" t="e">
        <f t="shared" si="8"/>
        <v>#DIV/0!</v>
      </c>
    </row>
    <row r="47" spans="2:5" ht="16.95" customHeight="1" x14ac:dyDescent="0.25">
      <c r="B47" s="40" t="s">
        <v>101</v>
      </c>
      <c r="C47" s="62">
        <f>+'Longitudinal Profile'!T10</f>
        <v>0</v>
      </c>
      <c r="D47" s="62" t="e">
        <f>+'Longitudinal Profile'!U10</f>
        <v>#NUM!</v>
      </c>
      <c r="E47" s="62">
        <f>+'Longitudinal Profile'!V10</f>
        <v>0</v>
      </c>
    </row>
    <row r="48" spans="2:5" ht="16.95" customHeight="1" x14ac:dyDescent="0.25">
      <c r="B48" s="40" t="s">
        <v>102</v>
      </c>
      <c r="C48" s="14">
        <f>C47/$C$10</f>
        <v>0</v>
      </c>
      <c r="D48" s="14" t="e">
        <f t="shared" ref="D48:E48" si="9">D47/$C$10</f>
        <v>#NUM!</v>
      </c>
      <c r="E48" s="14">
        <f t="shared" si="9"/>
        <v>0</v>
      </c>
    </row>
  </sheetData>
  <mergeCells count="30">
    <mergeCell ref="C19:E19"/>
    <mergeCell ref="C20:E20"/>
    <mergeCell ref="C21:E21"/>
    <mergeCell ref="C22:E22"/>
    <mergeCell ref="C23:E23"/>
    <mergeCell ref="C14:E14"/>
    <mergeCell ref="C15:E15"/>
    <mergeCell ref="C16:E16"/>
    <mergeCell ref="C17:E17"/>
    <mergeCell ref="C18:E18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1"/>
  <sheetViews>
    <sheetView zoomScaleNormal="100" workbookViewId="0">
      <selection activeCell="B1" sqref="B1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7" t="s">
        <v>14</v>
      </c>
      <c r="C3" s="119"/>
      <c r="D3" s="119"/>
      <c r="E3" s="119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2" t="s">
        <v>17</v>
      </c>
      <c r="C5" s="163"/>
      <c r="D5" s="163"/>
      <c r="E5" s="163"/>
      <c r="F5" s="164"/>
      <c r="G5" s="162" t="s">
        <v>64</v>
      </c>
      <c r="H5" s="163"/>
      <c r="I5" s="164"/>
      <c r="K5" s="5"/>
      <c r="L5" s="5"/>
    </row>
    <row r="6" spans="2:12" ht="16.5" customHeight="1" x14ac:dyDescent="0.25">
      <c r="B6" s="159" t="s">
        <v>71</v>
      </c>
      <c r="C6" s="160"/>
      <c r="D6" s="160"/>
      <c r="E6" s="160"/>
      <c r="F6" s="161"/>
      <c r="G6" s="165">
        <f>K30</f>
        <v>4.5725000000000318</v>
      </c>
      <c r="H6" s="166"/>
      <c r="I6" s="167"/>
      <c r="K6" s="5"/>
      <c r="L6" s="5"/>
    </row>
    <row r="7" spans="2:12" ht="16.5" customHeight="1" x14ac:dyDescent="0.25">
      <c r="B7" s="159" t="s">
        <v>72</v>
      </c>
      <c r="C7" s="160"/>
      <c r="D7" s="160"/>
      <c r="E7" s="160"/>
      <c r="F7" s="161"/>
      <c r="G7" s="165">
        <f t="shared" ref="G7:G15" si="0">K31</f>
        <v>7.2</v>
      </c>
      <c r="H7" s="166"/>
      <c r="I7" s="167"/>
      <c r="J7" s="12"/>
      <c r="K7" s="5"/>
      <c r="L7" s="5"/>
    </row>
    <row r="8" spans="2:12" ht="16.5" customHeight="1" x14ac:dyDescent="0.25">
      <c r="B8" s="159" t="s">
        <v>73</v>
      </c>
      <c r="C8" s="160"/>
      <c r="D8" s="160"/>
      <c r="E8" s="160"/>
      <c r="F8" s="161"/>
      <c r="G8" s="165">
        <f t="shared" si="0"/>
        <v>0.63506944444444879</v>
      </c>
      <c r="H8" s="166"/>
      <c r="I8" s="167"/>
      <c r="J8" s="12"/>
      <c r="K8" s="5"/>
      <c r="L8" s="5"/>
    </row>
    <row r="9" spans="2:12" ht="16.5" customHeight="1" x14ac:dyDescent="0.25">
      <c r="B9" s="159" t="s">
        <v>74</v>
      </c>
      <c r="C9" s="160"/>
      <c r="D9" s="160"/>
      <c r="E9" s="160"/>
      <c r="F9" s="161"/>
      <c r="G9" s="165">
        <f t="shared" si="0"/>
        <v>11.337342810278763</v>
      </c>
      <c r="H9" s="166"/>
      <c r="I9" s="167"/>
      <c r="J9" s="12"/>
      <c r="K9" s="5"/>
      <c r="L9" s="5"/>
    </row>
    <row r="10" spans="2:12" ht="16.5" customHeight="1" x14ac:dyDescent="0.25">
      <c r="B10" s="159" t="s">
        <v>75</v>
      </c>
      <c r="C10" s="160"/>
      <c r="D10" s="160"/>
      <c r="E10" s="160"/>
      <c r="F10" s="161"/>
      <c r="G10" s="165">
        <f t="shared" si="0"/>
        <v>0.90000000000000568</v>
      </c>
      <c r="H10" s="166"/>
      <c r="I10" s="167"/>
      <c r="J10" s="12"/>
      <c r="K10" s="5"/>
      <c r="L10" s="5"/>
    </row>
    <row r="11" spans="2:12" ht="16.5" customHeight="1" x14ac:dyDescent="0.25">
      <c r="B11" s="159" t="s">
        <v>76</v>
      </c>
      <c r="C11" s="160"/>
      <c r="D11" s="160"/>
      <c r="E11" s="160"/>
      <c r="F11" s="161"/>
      <c r="G11" s="165">
        <f t="shared" si="0"/>
        <v>1.4171678512848545</v>
      </c>
      <c r="H11" s="166"/>
      <c r="I11" s="167"/>
      <c r="J11" s="12"/>
      <c r="K11" s="5"/>
      <c r="L11" s="5"/>
    </row>
    <row r="12" spans="2:12" ht="16.5" customHeight="1" x14ac:dyDescent="0.25">
      <c r="B12" s="171" t="s">
        <v>25</v>
      </c>
      <c r="C12" s="172"/>
      <c r="D12" s="172"/>
      <c r="E12" s="172"/>
      <c r="F12" s="173"/>
      <c r="G12" s="165">
        <f t="shared" si="0"/>
        <v>0.9</v>
      </c>
      <c r="H12" s="166"/>
      <c r="I12" s="167"/>
      <c r="J12" s="12"/>
      <c r="K12" s="5"/>
      <c r="L12" s="5"/>
    </row>
    <row r="13" spans="2:12" ht="16.5" customHeight="1" x14ac:dyDescent="0.25">
      <c r="B13" s="171" t="s">
        <v>77</v>
      </c>
      <c r="C13" s="172"/>
      <c r="D13" s="172"/>
      <c r="E13" s="172"/>
      <c r="F13" s="173"/>
      <c r="G13" s="165">
        <f t="shared" si="0"/>
        <v>0.99999999999999367</v>
      </c>
      <c r="H13" s="166"/>
      <c r="I13" s="167"/>
      <c r="J13" s="12"/>
      <c r="K13" s="5"/>
      <c r="L13" s="5"/>
    </row>
    <row r="14" spans="2:12" ht="16.5" customHeight="1" x14ac:dyDescent="0.25">
      <c r="B14" s="168" t="s">
        <v>78</v>
      </c>
      <c r="C14" s="169"/>
      <c r="D14" s="169"/>
      <c r="E14" s="169"/>
      <c r="F14" s="170"/>
      <c r="G14" s="165" t="str">
        <f t="shared" si="0"/>
        <v>&gt;72</v>
      </c>
      <c r="H14" s="166"/>
      <c r="I14" s="167"/>
      <c r="J14" s="12"/>
      <c r="K14" s="5"/>
      <c r="L14" s="5"/>
    </row>
    <row r="15" spans="2:12" ht="16.5" customHeight="1" x14ac:dyDescent="0.25">
      <c r="B15" s="159" t="s">
        <v>79</v>
      </c>
      <c r="C15" s="160"/>
      <c r="D15" s="160"/>
      <c r="E15" s="160"/>
      <c r="F15" s="161"/>
      <c r="G15" s="165" t="str">
        <f t="shared" si="0"/>
        <v>&gt;10</v>
      </c>
      <c r="H15" s="166"/>
      <c r="I15" s="167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2" t="s">
        <v>17</v>
      </c>
      <c r="C17" s="163"/>
      <c r="D17" s="163"/>
      <c r="E17" s="163"/>
      <c r="F17" s="164"/>
      <c r="G17" s="162" t="s">
        <v>54</v>
      </c>
      <c r="H17" s="163"/>
      <c r="I17" s="164"/>
      <c r="K17" s="5"/>
      <c r="L17" s="5"/>
    </row>
    <row r="18" spans="2:12" ht="16.5" customHeight="1" x14ac:dyDescent="0.25">
      <c r="B18" s="159" t="s">
        <v>80</v>
      </c>
      <c r="C18" s="160"/>
      <c r="D18" s="160"/>
      <c r="E18" s="160"/>
      <c r="F18" s="161"/>
      <c r="G18" s="174">
        <f>K44</f>
        <v>11.490255504419686</v>
      </c>
      <c r="H18" s="175"/>
      <c r="I18" s="176"/>
      <c r="K18" s="5"/>
      <c r="L18" s="5"/>
    </row>
    <row r="19" spans="2:12" ht="16.5" customHeight="1" x14ac:dyDescent="0.25">
      <c r="B19" s="159" t="s">
        <v>81</v>
      </c>
      <c r="C19" s="160"/>
      <c r="D19" s="160"/>
      <c r="E19" s="160"/>
      <c r="F19" s="161"/>
      <c r="G19" s="131">
        <f t="shared" ref="G19:G23" si="1">K45</f>
        <v>2.5129044296160976</v>
      </c>
      <c r="H19" s="132"/>
      <c r="I19" s="133"/>
      <c r="K19" s="5"/>
      <c r="L19" s="5"/>
    </row>
    <row r="20" spans="2:12" ht="16.5" customHeight="1" x14ac:dyDescent="0.25">
      <c r="B20" s="159" t="s">
        <v>82</v>
      </c>
      <c r="C20" s="160"/>
      <c r="D20" s="160"/>
      <c r="E20" s="160"/>
      <c r="F20" s="161"/>
      <c r="G20" s="131">
        <f t="shared" si="1"/>
        <v>0.48170794523243715</v>
      </c>
      <c r="H20" s="132"/>
      <c r="I20" s="133"/>
      <c r="J20" s="2"/>
      <c r="K20" s="5"/>
      <c r="L20" s="5"/>
    </row>
    <row r="21" spans="2:12" ht="16.5" customHeight="1" x14ac:dyDescent="0.25">
      <c r="B21" s="159" t="s">
        <v>49</v>
      </c>
      <c r="C21" s="160"/>
      <c r="D21" s="160"/>
      <c r="E21" s="160"/>
      <c r="F21" s="161"/>
      <c r="G21" s="131">
        <f t="shared" si="1"/>
        <v>1.2104860293558599</v>
      </c>
      <c r="H21" s="132"/>
      <c r="I21" s="133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74">
        <f t="shared" si="1"/>
        <v>39.134229007627859</v>
      </c>
      <c r="H22" s="175"/>
      <c r="I22" s="176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74">
        <f t="shared" si="1"/>
        <v>118.20084047832991</v>
      </c>
      <c r="H23" s="175"/>
      <c r="I23" s="176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8"/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4"/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20"/>
      <c r="C29" s="121">
        <v>0</v>
      </c>
      <c r="D29" s="122"/>
      <c r="E29" s="30">
        <v>100</v>
      </c>
      <c r="F29" s="31">
        <f t="shared" ref="F29:F31" si="2">IF(E29&gt;0,IF(E29&lt;K$29,K$29-E29,0),0)</f>
        <v>0</v>
      </c>
      <c r="G29" s="32">
        <f t="shared" ref="G29:G31" si="3">IF(E29&gt;0,IF(E29&lt;=K$29,C29-C28,0),0)</f>
        <v>0</v>
      </c>
      <c r="H29" s="31">
        <f t="shared" ref="H29:H31" si="4">IF(E29&lt;=K$29,G29*(F28+F29)/2,0)</f>
        <v>0</v>
      </c>
      <c r="J29" s="33" t="s">
        <v>15</v>
      </c>
      <c r="K29" s="34">
        <f>LOOKUP("LBKF",B29:E50)</f>
        <v>99.2</v>
      </c>
      <c r="L29" s="35"/>
    </row>
    <row r="30" spans="2:12" ht="16.5" customHeight="1" x14ac:dyDescent="0.25">
      <c r="B30" s="120"/>
      <c r="C30" s="121">
        <v>4</v>
      </c>
      <c r="D30" s="122"/>
      <c r="E30" s="30">
        <v>100</v>
      </c>
      <c r="F30" s="31">
        <f t="shared" si="2"/>
        <v>0</v>
      </c>
      <c r="G30" s="32">
        <f t="shared" si="3"/>
        <v>0</v>
      </c>
      <c r="H30" s="31">
        <f t="shared" si="4"/>
        <v>0</v>
      </c>
      <c r="J30" s="37" t="s">
        <v>71</v>
      </c>
      <c r="K30" s="11">
        <f>SUM(H29:H50)</f>
        <v>4.5725000000000318</v>
      </c>
      <c r="L30" s="35"/>
    </row>
    <row r="31" spans="2:12" ht="16.5" customHeight="1" x14ac:dyDescent="0.25">
      <c r="B31" s="120"/>
      <c r="C31" s="121">
        <v>6</v>
      </c>
      <c r="D31" s="122"/>
      <c r="E31" s="30">
        <v>99.4</v>
      </c>
      <c r="F31" s="31">
        <f t="shared" si="2"/>
        <v>0</v>
      </c>
      <c r="G31" s="32">
        <f t="shared" si="3"/>
        <v>0</v>
      </c>
      <c r="H31" s="31">
        <f t="shared" si="4"/>
        <v>0</v>
      </c>
      <c r="J31" s="37" t="s">
        <v>72</v>
      </c>
      <c r="K31" s="11">
        <f>LOOKUP("RBKF",B29:C50)-LOOKUP("LBKF",B29:C50)</f>
        <v>7.2</v>
      </c>
      <c r="L31" s="35"/>
    </row>
    <row r="32" spans="2:12" ht="16.5" customHeight="1" x14ac:dyDescent="0.25">
      <c r="B32" s="120" t="s">
        <v>2</v>
      </c>
      <c r="C32" s="121">
        <v>6.3</v>
      </c>
      <c r="D32" s="122"/>
      <c r="E32" s="30">
        <v>99.2</v>
      </c>
      <c r="F32" s="31">
        <f t="shared" ref="F32:F39" si="5">IF(E32&gt;0,IF(E32&lt;K$29,K$29-E32,0),0)</f>
        <v>0</v>
      </c>
      <c r="G32" s="32">
        <f t="shared" ref="G32:G39" si="6">IF(E32&gt;0,IF(E32&lt;=K$29,C32-C31,0),0)</f>
        <v>0.29999999999999982</v>
      </c>
      <c r="H32" s="31">
        <f t="shared" ref="H32:H39" si="7">IF(E32&lt;=K$29,G32*(F31+F32)/2,0)</f>
        <v>0</v>
      </c>
      <c r="J32" s="37" t="s">
        <v>73</v>
      </c>
      <c r="K32" s="11">
        <f>K30/K31</f>
        <v>0.63506944444444879</v>
      </c>
      <c r="L32" s="35"/>
    </row>
    <row r="33" spans="2:13" ht="16.5" customHeight="1" x14ac:dyDescent="0.25">
      <c r="B33" s="120"/>
      <c r="C33" s="121">
        <v>7</v>
      </c>
      <c r="D33" s="122"/>
      <c r="E33" s="30">
        <v>98.6</v>
      </c>
      <c r="F33" s="31">
        <f t="shared" si="5"/>
        <v>0.60000000000000853</v>
      </c>
      <c r="G33" s="32">
        <f t="shared" si="6"/>
        <v>0.70000000000000018</v>
      </c>
      <c r="H33" s="31">
        <f t="shared" si="7"/>
        <v>0.21000000000000305</v>
      </c>
      <c r="J33" s="37" t="s">
        <v>74</v>
      </c>
      <c r="K33" s="38">
        <f>K31/K32</f>
        <v>11.337342810278763</v>
      </c>
      <c r="L33" s="35"/>
    </row>
    <row r="34" spans="2:13" ht="16.5" customHeight="1" x14ac:dyDescent="0.25">
      <c r="B34" s="120"/>
      <c r="C34" s="121">
        <v>8</v>
      </c>
      <c r="D34" s="122"/>
      <c r="E34" s="30">
        <v>98.3</v>
      </c>
      <c r="F34" s="31">
        <f t="shared" si="5"/>
        <v>0.90000000000000568</v>
      </c>
      <c r="G34" s="32">
        <f t="shared" si="6"/>
        <v>1</v>
      </c>
      <c r="H34" s="31">
        <f t="shared" si="7"/>
        <v>0.75000000000000711</v>
      </c>
      <c r="J34" s="37" t="s">
        <v>75</v>
      </c>
      <c r="K34" s="11">
        <f>MAX(F29:F50)</f>
        <v>0.90000000000000568</v>
      </c>
      <c r="L34" s="35"/>
    </row>
    <row r="35" spans="2:13" ht="16.5" customHeight="1" x14ac:dyDescent="0.25">
      <c r="B35" s="120"/>
      <c r="C35" s="121">
        <v>9</v>
      </c>
      <c r="D35" s="122"/>
      <c r="E35" s="30">
        <v>98.35</v>
      </c>
      <c r="F35" s="31">
        <f t="shared" si="5"/>
        <v>0.85000000000000853</v>
      </c>
      <c r="G35" s="32">
        <f t="shared" si="6"/>
        <v>1</v>
      </c>
      <c r="H35" s="31">
        <f t="shared" si="7"/>
        <v>0.87500000000000711</v>
      </c>
      <c r="J35" s="37" t="s">
        <v>76</v>
      </c>
      <c r="K35" s="39">
        <f>K34/K32</f>
        <v>1.4171678512848545</v>
      </c>
      <c r="L35" s="35"/>
    </row>
    <row r="36" spans="2:13" ht="16.5" customHeight="1" x14ac:dyDescent="0.25">
      <c r="B36" s="120"/>
      <c r="C36" s="121">
        <v>10.5</v>
      </c>
      <c r="D36" s="122"/>
      <c r="E36" s="30">
        <v>98.4</v>
      </c>
      <c r="F36" s="31">
        <f t="shared" si="5"/>
        <v>0.79999999999999716</v>
      </c>
      <c r="G36" s="32">
        <f t="shared" si="6"/>
        <v>1.5</v>
      </c>
      <c r="H36" s="31">
        <f t="shared" si="7"/>
        <v>1.2375000000000043</v>
      </c>
      <c r="J36" s="40" t="s">
        <v>25</v>
      </c>
      <c r="K36" s="41">
        <v>0.9</v>
      </c>
      <c r="L36" s="35"/>
    </row>
    <row r="37" spans="2:13" ht="16.5" customHeight="1" x14ac:dyDescent="0.25">
      <c r="B37" s="120"/>
      <c r="C37" s="121">
        <v>12</v>
      </c>
      <c r="D37" s="122"/>
      <c r="E37" s="30">
        <v>98.6</v>
      </c>
      <c r="F37" s="31">
        <f t="shared" si="5"/>
        <v>0.60000000000000853</v>
      </c>
      <c r="G37" s="32">
        <f t="shared" si="6"/>
        <v>1.5</v>
      </c>
      <c r="H37" s="31">
        <f t="shared" si="7"/>
        <v>1.0500000000000043</v>
      </c>
      <c r="J37" s="40" t="s">
        <v>77</v>
      </c>
      <c r="K37" s="42">
        <f>+K36/K34</f>
        <v>0.99999999999999367</v>
      </c>
      <c r="L37" s="35"/>
    </row>
    <row r="38" spans="2:13" ht="16.5" customHeight="1" x14ac:dyDescent="0.25">
      <c r="B38" s="120" t="s">
        <v>3</v>
      </c>
      <c r="C38" s="121">
        <v>13.5</v>
      </c>
      <c r="D38" s="122"/>
      <c r="E38" s="30">
        <v>99.2</v>
      </c>
      <c r="F38" s="31">
        <f t="shared" si="5"/>
        <v>0</v>
      </c>
      <c r="G38" s="32">
        <f t="shared" si="6"/>
        <v>1.5</v>
      </c>
      <c r="H38" s="31">
        <f t="shared" si="7"/>
        <v>0.45000000000000639</v>
      </c>
      <c r="J38" s="43" t="s">
        <v>78</v>
      </c>
      <c r="K38" s="44" t="s">
        <v>107</v>
      </c>
      <c r="L38" s="35"/>
    </row>
    <row r="39" spans="2:13" ht="16.5" customHeight="1" x14ac:dyDescent="0.25">
      <c r="B39" s="120"/>
      <c r="C39" s="121">
        <v>18.5</v>
      </c>
      <c r="D39" s="122"/>
      <c r="E39" s="30">
        <v>99.2</v>
      </c>
      <c r="F39" s="31">
        <f t="shared" si="5"/>
        <v>0</v>
      </c>
      <c r="G39" s="32">
        <f t="shared" si="6"/>
        <v>5</v>
      </c>
      <c r="H39" s="31">
        <f t="shared" si="7"/>
        <v>0</v>
      </c>
      <c r="J39" s="37" t="s">
        <v>79</v>
      </c>
      <c r="K39" s="11" t="s">
        <v>108</v>
      </c>
      <c r="L39" s="35"/>
    </row>
    <row r="40" spans="2:13" ht="16.5" customHeight="1" x14ac:dyDescent="0.25">
      <c r="B40" s="120"/>
      <c r="C40" s="121"/>
      <c r="D40" s="122"/>
      <c r="E40" s="30"/>
      <c r="F40" s="31"/>
      <c r="G40" s="32"/>
      <c r="H40" s="31"/>
      <c r="J40" s="37" t="s">
        <v>8</v>
      </c>
      <c r="K40" s="109">
        <f>+'Longitudinal Profile'!$H$9</f>
        <v>1.43E-2</v>
      </c>
      <c r="L40" s="45"/>
    </row>
    <row r="41" spans="2:13" ht="16.5" customHeight="1" x14ac:dyDescent="0.25">
      <c r="B41" s="120"/>
      <c r="C41" s="121"/>
      <c r="D41" s="122"/>
      <c r="E41" s="30"/>
      <c r="F41" s="31"/>
      <c r="G41" s="32"/>
      <c r="H41" s="31"/>
      <c r="J41" s="37" t="s">
        <v>10</v>
      </c>
      <c r="K41" s="46">
        <v>4.7E-2</v>
      </c>
      <c r="L41" s="45"/>
    </row>
    <row r="42" spans="2:13" ht="16.5" customHeight="1" x14ac:dyDescent="0.25">
      <c r="B42" s="120"/>
      <c r="C42" s="121"/>
      <c r="D42" s="122"/>
      <c r="E42" s="30"/>
      <c r="F42" s="31"/>
      <c r="G42" s="32"/>
      <c r="H42" s="31"/>
      <c r="J42" s="37" t="s">
        <v>27</v>
      </c>
      <c r="K42" s="14">
        <f>K31+2*K32</f>
        <v>8.4701388888888971</v>
      </c>
      <c r="L42" s="47"/>
      <c r="M42" s="47"/>
    </row>
    <row r="43" spans="2:13" ht="16.5" customHeight="1" x14ac:dyDescent="0.25">
      <c r="B43" s="120"/>
      <c r="C43" s="121"/>
      <c r="D43" s="122"/>
      <c r="E43" s="30"/>
      <c r="F43" s="31"/>
      <c r="G43" s="32"/>
      <c r="H43" s="31"/>
      <c r="J43" s="37" t="s">
        <v>9</v>
      </c>
      <c r="K43" s="14">
        <f>K30/K42</f>
        <v>0.53983766499959329</v>
      </c>
      <c r="L43" s="47"/>
      <c r="M43" s="47"/>
    </row>
    <row r="44" spans="2:13" ht="16.5" customHeight="1" x14ac:dyDescent="0.25">
      <c r="B44" s="120"/>
      <c r="C44" s="121"/>
      <c r="D44" s="122"/>
      <c r="E44" s="30"/>
      <c r="F44" s="31"/>
      <c r="G44" s="32"/>
      <c r="H44" s="31"/>
      <c r="J44" s="37" t="s">
        <v>80</v>
      </c>
      <c r="K44" s="14">
        <f>K30*1.49*(K43^0.667)*(K40^0.5)/K41</f>
        <v>11.490255504419686</v>
      </c>
    </row>
    <row r="45" spans="2:13" ht="16.5" customHeight="1" x14ac:dyDescent="0.25">
      <c r="B45" s="120"/>
      <c r="C45" s="121"/>
      <c r="D45" s="122"/>
      <c r="E45" s="30"/>
      <c r="F45" s="31"/>
      <c r="G45" s="32"/>
      <c r="H45" s="31"/>
      <c r="J45" s="37" t="s">
        <v>81</v>
      </c>
      <c r="K45" s="14">
        <f>K44/K30</f>
        <v>2.5129044296160976</v>
      </c>
    </row>
    <row r="46" spans="2:13" ht="16.5" customHeight="1" x14ac:dyDescent="0.25">
      <c r="B46" s="120"/>
      <c r="C46" s="121"/>
      <c r="D46" s="122"/>
      <c r="E46" s="30"/>
      <c r="F46" s="31"/>
      <c r="G46" s="32"/>
      <c r="H46" s="31"/>
      <c r="J46" s="37" t="s">
        <v>82</v>
      </c>
      <c r="K46" s="42">
        <f>62.4*K43*K40</f>
        <v>0.48170794523243715</v>
      </c>
    </row>
    <row r="47" spans="2:13" ht="16.5" customHeight="1" x14ac:dyDescent="0.25">
      <c r="B47" s="120"/>
      <c r="C47" s="121"/>
      <c r="D47" s="122"/>
      <c r="E47" s="30"/>
      <c r="F47" s="31"/>
      <c r="G47" s="32"/>
      <c r="H47" s="31"/>
      <c r="J47" s="37" t="s">
        <v>49</v>
      </c>
      <c r="K47" s="42">
        <f>K46*K45</f>
        <v>1.2104860293558599</v>
      </c>
    </row>
    <row r="48" spans="2:13" ht="16.5" customHeight="1" x14ac:dyDescent="0.25">
      <c r="B48" s="120"/>
      <c r="C48" s="121"/>
      <c r="D48" s="122"/>
      <c r="E48" s="30"/>
      <c r="F48" s="31"/>
      <c r="G48" s="32"/>
      <c r="H48" s="31"/>
      <c r="J48" s="15" t="s">
        <v>55</v>
      </c>
      <c r="K48" s="48">
        <f>77.966*(K46*1.042)</f>
        <v>39.134229007627859</v>
      </c>
    </row>
    <row r="49" spans="2:11" ht="16.5" customHeight="1" x14ac:dyDescent="0.25">
      <c r="B49" s="120"/>
      <c r="C49" s="121"/>
      <c r="D49" s="122"/>
      <c r="E49" s="30"/>
      <c r="F49" s="31"/>
      <c r="G49" s="32"/>
      <c r="H49" s="31"/>
      <c r="J49" s="15" t="s">
        <v>56</v>
      </c>
      <c r="K49" s="48">
        <f>253.7*(K46*0.9672)</f>
        <v>118.20084047832991</v>
      </c>
    </row>
    <row r="50" spans="2:11" ht="16.5" customHeight="1" x14ac:dyDescent="0.25">
      <c r="B50" s="120"/>
      <c r="C50" s="121"/>
      <c r="D50" s="122"/>
      <c r="E50" s="30"/>
      <c r="F50" s="31"/>
      <c r="G50" s="32"/>
      <c r="H50" s="31"/>
      <c r="J50" s="2"/>
    </row>
    <row r="51" spans="2:11" ht="16.5" customHeight="1" x14ac:dyDescent="0.25">
      <c r="B51" s="49"/>
      <c r="C51" s="50"/>
      <c r="D51" s="50"/>
      <c r="E51" s="50"/>
      <c r="F51" s="3"/>
    </row>
  </sheetData>
  <mergeCells count="34">
    <mergeCell ref="G23:I23"/>
    <mergeCell ref="G18:I18"/>
    <mergeCell ref="G19:I19"/>
    <mergeCell ref="G20:I20"/>
    <mergeCell ref="G21:I21"/>
    <mergeCell ref="G22:I22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B18:F18"/>
    <mergeCell ref="B19:F19"/>
    <mergeCell ref="B20:F20"/>
    <mergeCell ref="B21:F21"/>
    <mergeCell ref="B15:F15"/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E1" sqref="E1"/>
    </sheetView>
  </sheetViews>
  <sheetFormatPr defaultColWidth="11.33203125" defaultRowHeight="16.5" customHeight="1" x14ac:dyDescent="0.3"/>
  <cols>
    <col min="1" max="1" width="3.6640625" style="63" customWidth="1"/>
    <col min="2" max="3" width="11.33203125" style="63"/>
    <col min="4" max="4" width="11.33203125" style="63" customWidth="1"/>
    <col min="5" max="5" width="11.44140625" style="63" customWidth="1"/>
    <col min="6" max="6" width="12.44140625" style="63" customWidth="1"/>
    <col min="7" max="7" width="12.77734375" style="63" customWidth="1"/>
    <col min="8" max="8" width="11.77734375" style="63" customWidth="1"/>
    <col min="9" max="9" width="12.109375" style="63" customWidth="1"/>
    <col min="10" max="11" width="13" style="63" customWidth="1"/>
    <col min="12" max="12" width="13.109375" style="63" customWidth="1"/>
    <col min="13" max="13" width="11.109375" style="63" customWidth="1"/>
    <col min="14" max="14" width="9.33203125" style="63" customWidth="1"/>
    <col min="15" max="15" width="11.44140625" style="63" customWidth="1"/>
    <col min="16" max="16" width="11.33203125" style="63"/>
    <col min="17" max="17" width="10.33203125" style="63" customWidth="1"/>
    <col min="18" max="18" width="10.109375" style="63" customWidth="1"/>
    <col min="19" max="20" width="10.6640625" style="63" customWidth="1"/>
    <col min="21" max="16384" width="11.33203125" style="63"/>
  </cols>
  <sheetData>
    <row r="2" spans="2:22" ht="16.5" customHeight="1" x14ac:dyDescent="0.3">
      <c r="B2" s="51" t="s">
        <v>24</v>
      </c>
      <c r="C2" s="2"/>
      <c r="D2" s="52"/>
      <c r="I2" s="64"/>
    </row>
    <row r="3" spans="2:22" ht="16.5" customHeight="1" x14ac:dyDescent="0.3">
      <c r="B3" s="7" t="s">
        <v>14</v>
      </c>
      <c r="C3" s="65"/>
      <c r="D3" s="66"/>
      <c r="I3" s="55"/>
    </row>
    <row r="4" spans="2:22" ht="16.5" customHeight="1" x14ac:dyDescent="0.3">
      <c r="I4" s="67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8" t="s">
        <v>17</v>
      </c>
      <c r="G5" s="69"/>
      <c r="H5" s="25" t="s">
        <v>50</v>
      </c>
      <c r="I5" s="70"/>
      <c r="J5" s="180" t="s">
        <v>17</v>
      </c>
      <c r="K5" s="181"/>
      <c r="L5" s="184" t="s">
        <v>47</v>
      </c>
      <c r="M5" s="185"/>
      <c r="N5" s="185"/>
      <c r="O5" s="185"/>
      <c r="P5" s="185"/>
      <c r="Q5" s="185"/>
      <c r="R5" s="185"/>
      <c r="S5" s="186"/>
      <c r="T5" s="179" t="s">
        <v>34</v>
      </c>
      <c r="U5" s="179"/>
      <c r="V5" s="179"/>
    </row>
    <row r="6" spans="2:22" ht="16.5" customHeight="1" thickTop="1" thickBot="1" x14ac:dyDescent="0.35">
      <c r="B6" s="71" t="s">
        <v>12</v>
      </c>
      <c r="C6" s="72">
        <f>C15</f>
        <v>0</v>
      </c>
      <c r="D6" s="73">
        <f>G15</f>
        <v>0</v>
      </c>
      <c r="F6" s="182" t="s">
        <v>28</v>
      </c>
      <c r="G6" s="183"/>
      <c r="H6" s="74"/>
      <c r="I6" s="70"/>
      <c r="J6" s="181"/>
      <c r="K6" s="181"/>
      <c r="L6" s="61">
        <v>1</v>
      </c>
      <c r="M6" s="61">
        <v>2</v>
      </c>
      <c r="N6" s="61">
        <v>3</v>
      </c>
      <c r="O6" s="61">
        <v>4</v>
      </c>
      <c r="P6" s="61">
        <v>5</v>
      </c>
      <c r="Q6" s="61">
        <v>6</v>
      </c>
      <c r="R6" s="61">
        <v>7</v>
      </c>
      <c r="S6" s="61">
        <v>8</v>
      </c>
      <c r="T6" s="75" t="s">
        <v>18</v>
      </c>
      <c r="U6" s="75" t="s">
        <v>19</v>
      </c>
      <c r="V6" s="75" t="s">
        <v>20</v>
      </c>
    </row>
    <row r="7" spans="2:22" ht="16.5" customHeight="1" thickTop="1" x14ac:dyDescent="0.3">
      <c r="B7" s="21" t="s">
        <v>13</v>
      </c>
      <c r="C7" s="11">
        <f>C30</f>
        <v>0</v>
      </c>
      <c r="D7" s="73">
        <f>G30</f>
        <v>0</v>
      </c>
      <c r="F7" s="76" t="s">
        <v>29</v>
      </c>
      <c r="G7" s="77"/>
      <c r="H7" s="39"/>
      <c r="I7" s="67"/>
      <c r="J7" s="180" t="s">
        <v>85</v>
      </c>
      <c r="K7" s="180"/>
      <c r="L7" s="41"/>
      <c r="M7" s="41"/>
      <c r="N7" s="41"/>
      <c r="O7" s="41"/>
      <c r="P7" s="41"/>
      <c r="Q7" s="41"/>
      <c r="R7" s="41"/>
      <c r="S7" s="41"/>
      <c r="T7" s="14">
        <f>MIN(L7:P7)</f>
        <v>0</v>
      </c>
      <c r="U7" s="14" t="e">
        <f>MEDIAN(L7:P7)</f>
        <v>#NUM!</v>
      </c>
      <c r="V7" s="14">
        <f>MAX(L7:P7)</f>
        <v>0</v>
      </c>
    </row>
    <row r="8" spans="2:22" ht="16.5" customHeight="1" x14ac:dyDescent="0.3">
      <c r="B8" s="78"/>
      <c r="C8" s="79" t="s">
        <v>90</v>
      </c>
      <c r="D8" s="104"/>
      <c r="F8" s="76" t="s">
        <v>30</v>
      </c>
      <c r="G8" s="77"/>
      <c r="H8" s="31"/>
      <c r="I8" s="53"/>
      <c r="J8" s="60" t="s">
        <v>83</v>
      </c>
      <c r="K8" s="60"/>
      <c r="L8" s="41"/>
      <c r="M8" s="41"/>
      <c r="N8" s="41"/>
      <c r="O8" s="41"/>
      <c r="P8" s="41"/>
      <c r="Q8" s="41"/>
      <c r="R8" s="41"/>
      <c r="S8" s="41"/>
      <c r="T8" s="14">
        <f>MIN(L8:P8)</f>
        <v>0</v>
      </c>
      <c r="U8" s="14" t="e">
        <f>MEDIAN(L8:P8)</f>
        <v>#NUM!</v>
      </c>
      <c r="V8" s="14">
        <f>MAX(L8:P8)</f>
        <v>0</v>
      </c>
    </row>
    <row r="9" spans="2:22" ht="16.5" customHeight="1" x14ac:dyDescent="0.3">
      <c r="B9" s="78"/>
      <c r="C9" s="79" t="s">
        <v>91</v>
      </c>
      <c r="D9" s="22"/>
      <c r="F9" s="76" t="s">
        <v>31</v>
      </c>
      <c r="G9" s="77"/>
      <c r="H9" s="80">
        <v>1.43E-2</v>
      </c>
      <c r="I9" s="54"/>
      <c r="J9" s="60" t="s">
        <v>22</v>
      </c>
      <c r="K9" s="60"/>
      <c r="L9" s="41"/>
      <c r="M9" s="41"/>
      <c r="N9" s="41"/>
      <c r="O9" s="41"/>
      <c r="P9" s="41"/>
      <c r="Q9" s="41"/>
      <c r="R9" s="41"/>
      <c r="S9" s="41"/>
      <c r="T9" s="14">
        <f>MIN(L9:P9)</f>
        <v>0</v>
      </c>
      <c r="U9" s="14" t="e">
        <f>MEDIAN(L9:P9)</f>
        <v>#NUM!</v>
      </c>
      <c r="V9" s="14">
        <f>MAX(L9:P9)</f>
        <v>0</v>
      </c>
    </row>
    <row r="10" spans="2:22" ht="16.5" customHeight="1" x14ac:dyDescent="0.3">
      <c r="B10" s="78"/>
      <c r="C10" s="21" t="s">
        <v>92</v>
      </c>
      <c r="D10" s="22"/>
      <c r="F10" s="76" t="s">
        <v>32</v>
      </c>
      <c r="G10" s="77"/>
      <c r="H10" s="80">
        <f>H9*H11</f>
        <v>1.6302000000000001E-2</v>
      </c>
      <c r="I10" s="81"/>
      <c r="J10" s="60" t="s">
        <v>86</v>
      </c>
      <c r="K10" s="82"/>
      <c r="L10" s="83"/>
      <c r="M10" s="83"/>
      <c r="N10" s="83"/>
      <c r="O10" s="83"/>
      <c r="P10" s="83"/>
      <c r="Q10" s="83"/>
      <c r="R10" s="83"/>
      <c r="S10" s="83"/>
      <c r="T10" s="14">
        <f>MIN(L10:P10)</f>
        <v>0</v>
      </c>
      <c r="U10" s="14" t="e">
        <f>MEDIAN(L10:P10)</f>
        <v>#NUM!</v>
      </c>
      <c r="V10" s="14">
        <f>MAX(L10:P10)</f>
        <v>0</v>
      </c>
    </row>
    <row r="11" spans="2:22" ht="16.5" customHeight="1" x14ac:dyDescent="0.3">
      <c r="B11" s="2"/>
      <c r="C11" s="50"/>
      <c r="D11" s="50"/>
      <c r="F11" s="177" t="s">
        <v>33</v>
      </c>
      <c r="G11" s="178"/>
      <c r="H11" s="31">
        <v>1.1399999999999999</v>
      </c>
      <c r="I11" s="81"/>
      <c r="J11" s="60" t="s">
        <v>84</v>
      </c>
      <c r="K11" s="84"/>
      <c r="L11" s="83"/>
      <c r="M11" s="83"/>
      <c r="N11" s="83"/>
      <c r="O11" s="83"/>
      <c r="P11" s="83"/>
      <c r="Q11" s="83"/>
      <c r="R11" s="83"/>
      <c r="S11" s="83"/>
      <c r="T11" s="14">
        <f>MIN(L11:P11)</f>
        <v>0</v>
      </c>
      <c r="U11" s="14" t="e">
        <f>MEDIAN(L11:P11)</f>
        <v>#NUM!</v>
      </c>
      <c r="V11" s="14">
        <f>MAX(L11:P11)</f>
        <v>0</v>
      </c>
    </row>
    <row r="12" spans="2:22" ht="16.5" customHeight="1" x14ac:dyDescent="0.3">
      <c r="B12" s="2"/>
      <c r="C12" s="50"/>
      <c r="D12" s="50"/>
      <c r="I12" s="81"/>
      <c r="J12" s="54"/>
      <c r="K12" s="85"/>
      <c r="L12" s="85"/>
      <c r="M12" s="85"/>
      <c r="N12" s="85"/>
      <c r="O12" s="85"/>
      <c r="P12" s="85"/>
      <c r="Q12" s="85"/>
      <c r="R12" s="85"/>
    </row>
    <row r="13" spans="2:22" ht="16.5" customHeight="1" x14ac:dyDescent="0.3">
      <c r="B13" s="2"/>
      <c r="C13" s="50"/>
      <c r="D13" s="50"/>
      <c r="E13" s="86"/>
      <c r="F13" s="86"/>
      <c r="G13" s="67"/>
      <c r="H13" s="54"/>
      <c r="I13" s="81"/>
      <c r="J13" s="54"/>
      <c r="K13" s="85"/>
      <c r="L13" s="85"/>
      <c r="M13" s="85"/>
      <c r="N13" s="85"/>
      <c r="O13" s="85"/>
      <c r="P13" s="85"/>
      <c r="Q13" s="85"/>
      <c r="R13" s="85"/>
    </row>
    <row r="14" spans="2:22" ht="16.5" customHeight="1" x14ac:dyDescent="0.3">
      <c r="B14" s="79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6"/>
      <c r="C15" s="29"/>
      <c r="D15" s="36"/>
      <c r="E15" s="30"/>
      <c r="F15" s="36"/>
      <c r="G15" s="30"/>
      <c r="H15" s="36"/>
      <c r="I15" s="30"/>
      <c r="J15" s="36"/>
      <c r="K15" s="30"/>
      <c r="L15" s="30"/>
      <c r="M15" s="30"/>
      <c r="N15" s="30"/>
      <c r="O15" s="87"/>
      <c r="P15" s="87"/>
    </row>
    <row r="16" spans="2:22" ht="16.5" customHeight="1" x14ac:dyDescent="0.3">
      <c r="B16" s="56"/>
      <c r="C16" s="29"/>
      <c r="D16" s="36"/>
      <c r="E16" s="30"/>
      <c r="F16" s="36"/>
      <c r="G16" s="30"/>
      <c r="H16" s="36"/>
      <c r="I16" s="30"/>
      <c r="J16" s="36"/>
      <c r="K16" s="30"/>
      <c r="L16" s="11">
        <f t="shared" ref="L16:L29" si="0">C16-C15</f>
        <v>0</v>
      </c>
      <c r="M16" s="30">
        <f t="shared" ref="M16:M29" si="1">-(G16-G15)</f>
        <v>0</v>
      </c>
      <c r="N16" s="88" t="e">
        <f>M16/L16</f>
        <v>#DIV/0!</v>
      </c>
      <c r="O16" s="89"/>
      <c r="P16" s="89"/>
    </row>
    <row r="17" spans="2:16" ht="16.5" customHeight="1" x14ac:dyDescent="0.3">
      <c r="B17" s="56"/>
      <c r="C17" s="29"/>
      <c r="D17" s="36"/>
      <c r="E17" s="30"/>
      <c r="F17" s="36"/>
      <c r="G17" s="30"/>
      <c r="H17" s="36"/>
      <c r="I17" s="30"/>
      <c r="J17" s="36"/>
      <c r="K17" s="30"/>
      <c r="L17" s="11">
        <f t="shared" si="0"/>
        <v>0</v>
      </c>
      <c r="M17" s="30">
        <f t="shared" si="1"/>
        <v>0</v>
      </c>
      <c r="N17" s="88" t="e">
        <f t="shared" ref="N17:N27" si="2">M17/L17</f>
        <v>#DIV/0!</v>
      </c>
      <c r="O17" s="89"/>
      <c r="P17" s="89"/>
    </row>
    <row r="18" spans="2:16" ht="16.5" customHeight="1" x14ac:dyDescent="0.3">
      <c r="B18" s="56"/>
      <c r="C18" s="29"/>
      <c r="D18" s="36"/>
      <c r="E18" s="30"/>
      <c r="F18" s="36"/>
      <c r="G18" s="30"/>
      <c r="H18" s="36"/>
      <c r="I18" s="30"/>
      <c r="J18" s="36"/>
      <c r="K18" s="30"/>
      <c r="L18" s="11">
        <f t="shared" si="0"/>
        <v>0</v>
      </c>
      <c r="M18" s="30">
        <f t="shared" si="1"/>
        <v>0</v>
      </c>
      <c r="N18" s="88" t="e">
        <f t="shared" si="2"/>
        <v>#DIV/0!</v>
      </c>
      <c r="O18" s="89"/>
      <c r="P18" s="89"/>
    </row>
    <row r="19" spans="2:16" ht="16.5" customHeight="1" x14ac:dyDescent="0.3">
      <c r="B19" s="56"/>
      <c r="C19" s="29"/>
      <c r="D19" s="36"/>
      <c r="E19" s="30"/>
      <c r="F19" s="36"/>
      <c r="G19" s="30"/>
      <c r="H19" s="36"/>
      <c r="I19" s="30"/>
      <c r="J19" s="36"/>
      <c r="K19" s="30"/>
      <c r="L19" s="11">
        <f t="shared" si="0"/>
        <v>0</v>
      </c>
      <c r="M19" s="30">
        <f t="shared" si="1"/>
        <v>0</v>
      </c>
      <c r="N19" s="88" t="e">
        <f t="shared" si="2"/>
        <v>#DIV/0!</v>
      </c>
      <c r="O19" s="89"/>
      <c r="P19" s="89"/>
    </row>
    <row r="20" spans="2:16" ht="16.5" customHeight="1" x14ac:dyDescent="0.3">
      <c r="B20" s="56"/>
      <c r="C20" s="29"/>
      <c r="D20" s="36"/>
      <c r="E20" s="30"/>
      <c r="F20" s="36"/>
      <c r="G20" s="30"/>
      <c r="H20" s="36"/>
      <c r="I20" s="30"/>
      <c r="J20" s="36"/>
      <c r="K20" s="30"/>
      <c r="L20" s="11">
        <f t="shared" si="0"/>
        <v>0</v>
      </c>
      <c r="M20" s="30">
        <f t="shared" si="1"/>
        <v>0</v>
      </c>
      <c r="N20" s="88" t="e">
        <f t="shared" si="2"/>
        <v>#DIV/0!</v>
      </c>
      <c r="O20" s="89"/>
      <c r="P20" s="89"/>
    </row>
    <row r="21" spans="2:16" ht="16.5" customHeight="1" x14ac:dyDescent="0.3">
      <c r="B21" s="56"/>
      <c r="C21" s="29"/>
      <c r="D21" s="36"/>
      <c r="E21" s="30"/>
      <c r="F21" s="36"/>
      <c r="G21" s="30"/>
      <c r="H21" s="36"/>
      <c r="I21" s="30"/>
      <c r="J21" s="36"/>
      <c r="K21" s="30"/>
      <c r="L21" s="11">
        <f t="shared" si="0"/>
        <v>0</v>
      </c>
      <c r="M21" s="30">
        <f t="shared" si="1"/>
        <v>0</v>
      </c>
      <c r="N21" s="88" t="e">
        <f t="shared" si="2"/>
        <v>#DIV/0!</v>
      </c>
      <c r="O21" s="89"/>
      <c r="P21" s="89"/>
    </row>
    <row r="22" spans="2:16" ht="16.5" customHeight="1" x14ac:dyDescent="0.3">
      <c r="B22" s="56"/>
      <c r="C22" s="29"/>
      <c r="D22" s="36"/>
      <c r="E22" s="30"/>
      <c r="F22" s="36"/>
      <c r="G22" s="30"/>
      <c r="H22" s="36"/>
      <c r="I22" s="30"/>
      <c r="J22" s="36"/>
      <c r="K22" s="30"/>
      <c r="L22" s="11">
        <f t="shared" si="0"/>
        <v>0</v>
      </c>
      <c r="M22" s="30">
        <f t="shared" si="1"/>
        <v>0</v>
      </c>
      <c r="N22" s="88" t="e">
        <f t="shared" si="2"/>
        <v>#DIV/0!</v>
      </c>
      <c r="O22" s="89"/>
      <c r="P22" s="89"/>
    </row>
    <row r="23" spans="2:16" ht="16.5" customHeight="1" x14ac:dyDescent="0.3">
      <c r="B23" s="56"/>
      <c r="C23" s="29"/>
      <c r="D23" s="36"/>
      <c r="E23" s="30"/>
      <c r="F23" s="36"/>
      <c r="G23" s="30"/>
      <c r="H23" s="36"/>
      <c r="I23" s="30"/>
      <c r="J23" s="36"/>
      <c r="K23" s="30"/>
      <c r="L23" s="11">
        <f>C23-C22</f>
        <v>0</v>
      </c>
      <c r="M23" s="30">
        <f t="shared" si="1"/>
        <v>0</v>
      </c>
      <c r="N23" s="88" t="e">
        <f t="shared" si="2"/>
        <v>#DIV/0!</v>
      </c>
      <c r="O23" s="89"/>
      <c r="P23" s="89"/>
    </row>
    <row r="24" spans="2:16" ht="16.5" customHeight="1" x14ac:dyDescent="0.3">
      <c r="B24" s="56"/>
      <c r="C24" s="29"/>
      <c r="D24" s="36"/>
      <c r="E24" s="30"/>
      <c r="F24" s="36"/>
      <c r="G24" s="30"/>
      <c r="H24" s="36"/>
      <c r="I24" s="30"/>
      <c r="J24" s="36"/>
      <c r="K24" s="30"/>
      <c r="L24" s="11">
        <f t="shared" si="0"/>
        <v>0</v>
      </c>
      <c r="M24" s="30">
        <f t="shared" si="1"/>
        <v>0</v>
      </c>
      <c r="N24" s="88" t="e">
        <f t="shared" si="2"/>
        <v>#DIV/0!</v>
      </c>
      <c r="O24" s="89"/>
      <c r="P24" s="89"/>
    </row>
    <row r="25" spans="2:16" ht="16.5" customHeight="1" x14ac:dyDescent="0.3">
      <c r="B25" s="56"/>
      <c r="C25" s="29"/>
      <c r="D25" s="36"/>
      <c r="E25" s="30"/>
      <c r="F25" s="36"/>
      <c r="G25" s="30"/>
      <c r="H25" s="36"/>
      <c r="I25" s="30"/>
      <c r="J25" s="36"/>
      <c r="K25" s="30"/>
      <c r="L25" s="11">
        <f t="shared" si="0"/>
        <v>0</v>
      </c>
      <c r="M25" s="30">
        <f t="shared" si="1"/>
        <v>0</v>
      </c>
      <c r="N25" s="88" t="e">
        <f t="shared" si="2"/>
        <v>#DIV/0!</v>
      </c>
      <c r="O25" s="89"/>
      <c r="P25" s="89"/>
    </row>
    <row r="26" spans="2:16" ht="16.5" customHeight="1" x14ac:dyDescent="0.3">
      <c r="B26" s="56"/>
      <c r="C26" s="29"/>
      <c r="D26" s="36"/>
      <c r="E26" s="30"/>
      <c r="F26" s="36"/>
      <c r="G26" s="30"/>
      <c r="H26" s="36"/>
      <c r="I26" s="30"/>
      <c r="J26" s="36"/>
      <c r="K26" s="30"/>
      <c r="L26" s="11">
        <f t="shared" si="0"/>
        <v>0</v>
      </c>
      <c r="M26" s="30">
        <f t="shared" si="1"/>
        <v>0</v>
      </c>
      <c r="N26" s="88" t="e">
        <f t="shared" si="2"/>
        <v>#DIV/0!</v>
      </c>
      <c r="O26" s="89"/>
      <c r="P26" s="89"/>
    </row>
    <row r="27" spans="2:16" ht="16.5" customHeight="1" x14ac:dyDescent="0.3">
      <c r="B27" s="56"/>
      <c r="C27" s="29"/>
      <c r="D27" s="36"/>
      <c r="E27" s="30"/>
      <c r="F27" s="36"/>
      <c r="G27" s="30"/>
      <c r="H27" s="36"/>
      <c r="I27" s="30"/>
      <c r="J27" s="36"/>
      <c r="K27" s="30"/>
      <c r="L27" s="11">
        <f t="shared" si="0"/>
        <v>0</v>
      </c>
      <c r="M27" s="30">
        <f t="shared" si="1"/>
        <v>0</v>
      </c>
      <c r="N27" s="88" t="e">
        <f t="shared" si="2"/>
        <v>#DIV/0!</v>
      </c>
      <c r="O27" s="89"/>
      <c r="P27" s="89"/>
    </row>
    <row r="28" spans="2:16" ht="16.5" customHeight="1" x14ac:dyDescent="0.3">
      <c r="B28" s="56"/>
      <c r="C28" s="29"/>
      <c r="D28" s="36"/>
      <c r="E28" s="30"/>
      <c r="F28" s="36"/>
      <c r="G28" s="30"/>
      <c r="H28" s="36"/>
      <c r="I28" s="30"/>
      <c r="J28" s="36"/>
      <c r="K28" s="30"/>
      <c r="L28" s="11">
        <f t="shared" si="0"/>
        <v>0</v>
      </c>
      <c r="M28" s="30">
        <f t="shared" si="1"/>
        <v>0</v>
      </c>
      <c r="N28" s="88" t="e">
        <f t="shared" ref="N28:N29" si="3">M28/L28</f>
        <v>#DIV/0!</v>
      </c>
      <c r="O28" s="89"/>
      <c r="P28" s="89"/>
    </row>
    <row r="29" spans="2:16" ht="16.5" customHeight="1" x14ac:dyDescent="0.3">
      <c r="B29" s="56"/>
      <c r="C29" s="29"/>
      <c r="D29" s="36"/>
      <c r="E29" s="30"/>
      <c r="F29" s="36"/>
      <c r="G29" s="30"/>
      <c r="H29" s="36"/>
      <c r="I29" s="30"/>
      <c r="J29" s="36"/>
      <c r="K29" s="30"/>
      <c r="L29" s="11">
        <f t="shared" si="0"/>
        <v>0</v>
      </c>
      <c r="M29" s="30">
        <f t="shared" si="1"/>
        <v>0</v>
      </c>
      <c r="N29" s="88" t="e">
        <f t="shared" si="3"/>
        <v>#DIV/0!</v>
      </c>
      <c r="O29" s="89"/>
      <c r="P29" s="89"/>
    </row>
    <row r="30" spans="2:16" ht="16.5" customHeight="1" x14ac:dyDescent="0.3">
      <c r="B30" s="56"/>
      <c r="C30" s="29"/>
      <c r="D30" s="36"/>
      <c r="E30" s="30"/>
      <c r="F30" s="36"/>
      <c r="G30" s="30"/>
      <c r="H30" s="36"/>
      <c r="I30" s="30"/>
      <c r="J30" s="36"/>
      <c r="K30" s="30"/>
      <c r="L30" s="11">
        <f t="shared" ref="L30" si="4">C30-C29</f>
        <v>0</v>
      </c>
      <c r="M30" s="30">
        <f t="shared" ref="M30" si="5">-(G30-G29)</f>
        <v>0</v>
      </c>
      <c r="N30" s="88" t="e">
        <f t="shared" ref="N30" si="6">M30/L30</f>
        <v>#DIV/0!</v>
      </c>
      <c r="O30" s="89"/>
      <c r="P30" s="89"/>
    </row>
    <row r="31" spans="2:16" ht="16.5" customHeight="1" x14ac:dyDescent="0.3">
      <c r="B31" s="56"/>
      <c r="C31" s="29"/>
      <c r="D31" s="36"/>
      <c r="E31" s="30"/>
      <c r="F31" s="36"/>
      <c r="G31" s="30"/>
      <c r="H31" s="36"/>
      <c r="I31" s="30"/>
      <c r="J31" s="36"/>
      <c r="K31" s="30"/>
      <c r="L31" s="11"/>
      <c r="M31" s="30"/>
      <c r="N31" s="88"/>
      <c r="O31" s="89"/>
      <c r="P31" s="89"/>
    </row>
    <row r="32" spans="2:16" ht="16.5" customHeight="1" x14ac:dyDescent="0.3">
      <c r="B32" s="56"/>
      <c r="C32" s="29"/>
      <c r="D32" s="36"/>
      <c r="E32" s="30"/>
      <c r="F32" s="36"/>
      <c r="G32" s="30"/>
      <c r="H32" s="36"/>
      <c r="I32" s="30"/>
      <c r="J32" s="36"/>
      <c r="K32" s="30"/>
      <c r="L32" s="11"/>
      <c r="M32" s="30"/>
      <c r="N32" s="88"/>
      <c r="O32" s="89"/>
      <c r="P32" s="89"/>
    </row>
    <row r="33" spans="2:16" ht="16.5" customHeight="1" x14ac:dyDescent="0.3">
      <c r="B33" s="56"/>
      <c r="C33" s="29"/>
      <c r="D33" s="36"/>
      <c r="E33" s="30"/>
      <c r="F33" s="36"/>
      <c r="G33" s="30"/>
      <c r="H33" s="36"/>
      <c r="I33" s="30"/>
      <c r="J33" s="36"/>
      <c r="K33" s="30"/>
      <c r="L33" s="11"/>
      <c r="M33" s="30"/>
      <c r="N33" s="88"/>
      <c r="O33" s="89"/>
      <c r="P33" s="89"/>
    </row>
    <row r="34" spans="2:16" ht="16.5" customHeight="1" x14ac:dyDescent="0.3">
      <c r="B34" s="56"/>
      <c r="C34" s="29"/>
      <c r="D34" s="36"/>
      <c r="E34" s="30"/>
      <c r="F34" s="36"/>
      <c r="G34" s="30"/>
      <c r="H34" s="36"/>
      <c r="I34" s="30"/>
      <c r="J34" s="36"/>
      <c r="K34" s="30"/>
      <c r="L34" s="11"/>
      <c r="M34" s="30"/>
      <c r="N34" s="88"/>
      <c r="O34" s="89"/>
      <c r="P34" s="89"/>
    </row>
    <row r="35" spans="2:16" ht="16.5" customHeight="1" x14ac:dyDescent="0.3">
      <c r="B35" s="56"/>
      <c r="C35" s="29"/>
      <c r="D35" s="36"/>
      <c r="E35" s="30"/>
      <c r="F35" s="36"/>
      <c r="G35" s="30"/>
      <c r="H35" s="36"/>
      <c r="I35" s="30"/>
      <c r="J35" s="36"/>
      <c r="K35" s="30"/>
      <c r="L35" s="11"/>
      <c r="M35" s="30"/>
      <c r="N35" s="88"/>
      <c r="O35" s="89"/>
      <c r="P35" s="89"/>
    </row>
    <row r="36" spans="2:16" ht="16.5" customHeight="1" x14ac:dyDescent="0.3">
      <c r="B36" s="56"/>
      <c r="C36" s="29"/>
      <c r="D36" s="36"/>
      <c r="E36" s="30"/>
      <c r="F36" s="36"/>
      <c r="G36" s="30"/>
      <c r="H36" s="36"/>
      <c r="I36" s="30"/>
      <c r="J36" s="36"/>
      <c r="K36" s="30"/>
      <c r="L36" s="11"/>
      <c r="M36" s="30"/>
      <c r="N36" s="88"/>
      <c r="O36" s="89"/>
      <c r="P36" s="89"/>
    </row>
    <row r="37" spans="2:16" ht="16.5" customHeight="1" x14ac:dyDescent="0.3">
      <c r="B37" s="90"/>
      <c r="C37" s="91"/>
      <c r="D37" s="92"/>
      <c r="E37" s="30"/>
      <c r="F37" s="36"/>
      <c r="G37" s="30"/>
      <c r="H37" s="36"/>
      <c r="I37" s="30"/>
      <c r="J37" s="36"/>
      <c r="K37" s="30"/>
      <c r="L37" s="11"/>
      <c r="M37" s="30"/>
      <c r="N37" s="88"/>
      <c r="O37" s="89"/>
      <c r="P37" s="89"/>
    </row>
    <row r="38" spans="2:16" ht="16.5" customHeight="1" x14ac:dyDescent="0.3">
      <c r="B38" s="56"/>
      <c r="C38" s="29"/>
      <c r="D38" s="36"/>
      <c r="E38" s="30"/>
      <c r="F38" s="36"/>
      <c r="G38" s="30"/>
      <c r="H38" s="36"/>
      <c r="I38" s="30"/>
      <c r="J38" s="36"/>
      <c r="K38" s="30"/>
      <c r="L38" s="11"/>
      <c r="M38" s="30"/>
      <c r="N38" s="88"/>
      <c r="O38" s="89"/>
      <c r="P38" s="89"/>
    </row>
    <row r="39" spans="2:16" ht="16.5" customHeight="1" x14ac:dyDescent="0.3">
      <c r="B39" s="56"/>
      <c r="C39" s="29"/>
      <c r="D39" s="36"/>
      <c r="E39" s="30"/>
      <c r="F39" s="36"/>
      <c r="G39" s="30"/>
      <c r="H39" s="36"/>
      <c r="I39" s="30"/>
      <c r="J39" s="36"/>
      <c r="K39" s="30"/>
      <c r="L39" s="11"/>
      <c r="M39" s="30"/>
      <c r="N39" s="88"/>
      <c r="O39" s="89"/>
      <c r="P39" s="89"/>
    </row>
    <row r="40" spans="2:16" ht="16.5" customHeight="1" x14ac:dyDescent="0.3">
      <c r="B40" s="56"/>
      <c r="C40" s="29"/>
      <c r="D40" s="36"/>
      <c r="E40" s="30"/>
      <c r="F40" s="36"/>
      <c r="G40" s="30"/>
      <c r="H40" s="36"/>
      <c r="I40" s="30"/>
      <c r="J40" s="36"/>
      <c r="K40" s="30"/>
      <c r="L40" s="11"/>
      <c r="M40" s="30"/>
      <c r="N40" s="88"/>
      <c r="O40" s="89"/>
      <c r="P40" s="89"/>
    </row>
    <row r="41" spans="2:16" ht="16.5" customHeight="1" x14ac:dyDescent="0.3">
      <c r="B41" s="56"/>
      <c r="C41" s="29"/>
      <c r="D41" s="36"/>
      <c r="E41" s="30"/>
      <c r="F41" s="36"/>
      <c r="G41" s="30"/>
      <c r="H41" s="36"/>
      <c r="I41" s="30"/>
      <c r="J41" s="36"/>
      <c r="K41" s="30"/>
      <c r="L41" s="11"/>
      <c r="M41" s="30"/>
      <c r="N41" s="88"/>
      <c r="O41" s="89"/>
      <c r="P41" s="89"/>
    </row>
    <row r="42" spans="2:16" ht="16.5" customHeight="1" x14ac:dyDescent="0.3">
      <c r="B42" s="93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8"/>
      <c r="O42" s="89"/>
      <c r="P42" s="89"/>
    </row>
    <row r="43" spans="2:16" ht="16.5" customHeight="1" x14ac:dyDescent="0.3">
      <c r="B43" s="93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8"/>
      <c r="O43" s="89"/>
      <c r="P43" s="89"/>
    </row>
    <row r="44" spans="2:16" ht="16.5" customHeight="1" x14ac:dyDescent="0.3">
      <c r="B44" s="93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8"/>
      <c r="O44" s="89"/>
      <c r="P44" s="89"/>
    </row>
    <row r="45" spans="2:16" ht="16.5" customHeight="1" x14ac:dyDescent="0.3">
      <c r="B45" s="93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4"/>
      <c r="O45" s="95"/>
      <c r="P45" s="95"/>
    </row>
    <row r="46" spans="2:16" ht="16.5" customHeight="1" x14ac:dyDescent="0.3">
      <c r="B46" s="93"/>
      <c r="C46" s="29"/>
      <c r="D46" s="36"/>
      <c r="E46" s="30"/>
      <c r="F46" s="96"/>
      <c r="G46" s="30"/>
      <c r="H46" s="96"/>
      <c r="I46" s="30"/>
      <c r="J46" s="96"/>
      <c r="K46" s="30"/>
      <c r="L46" s="97"/>
      <c r="M46" s="97"/>
      <c r="N46" s="97"/>
    </row>
    <row r="47" spans="2:16" ht="16.5" customHeight="1" x14ac:dyDescent="0.3">
      <c r="B47" s="93"/>
      <c r="C47" s="29"/>
      <c r="D47" s="36"/>
      <c r="E47" s="30"/>
      <c r="F47" s="96"/>
      <c r="G47" s="30"/>
      <c r="H47" s="96"/>
      <c r="I47" s="30"/>
      <c r="J47" s="96"/>
      <c r="K47" s="30"/>
      <c r="L47" s="97"/>
      <c r="M47" s="97"/>
      <c r="N47" s="97"/>
    </row>
    <row r="48" spans="2:16" ht="16.5" customHeight="1" x14ac:dyDescent="0.3">
      <c r="B48" s="93"/>
      <c r="C48" s="29"/>
      <c r="D48" s="36"/>
      <c r="E48" s="30"/>
      <c r="F48" s="96"/>
      <c r="G48" s="30"/>
      <c r="H48" s="96"/>
      <c r="I48" s="30"/>
      <c r="J48" s="96"/>
      <c r="K48" s="30"/>
      <c r="L48" s="97"/>
      <c r="M48" s="97"/>
      <c r="N48" s="97"/>
    </row>
    <row r="49" spans="2:14" ht="16.5" customHeight="1" x14ac:dyDescent="0.3">
      <c r="B49" s="93"/>
      <c r="C49" s="29"/>
      <c r="D49" s="36"/>
      <c r="E49" s="30"/>
      <c r="F49" s="96"/>
      <c r="G49" s="30"/>
      <c r="H49" s="96"/>
      <c r="I49" s="30"/>
      <c r="J49" s="96"/>
      <c r="K49" s="30"/>
      <c r="L49" s="97"/>
      <c r="M49" s="97"/>
      <c r="N49" s="97"/>
    </row>
    <row r="50" spans="2:14" ht="16.5" customHeight="1" x14ac:dyDescent="0.3">
      <c r="B50" s="93"/>
      <c r="C50" s="29"/>
      <c r="D50" s="36"/>
      <c r="E50" s="30"/>
      <c r="F50" s="96"/>
      <c r="G50" s="30"/>
      <c r="H50" s="96"/>
      <c r="I50" s="30"/>
      <c r="J50" s="96"/>
      <c r="K50" s="30"/>
      <c r="L50" s="97"/>
      <c r="M50" s="97"/>
      <c r="N50" s="97"/>
    </row>
    <row r="51" spans="2:14" ht="16.5" customHeight="1" x14ac:dyDescent="0.3">
      <c r="B51" s="93"/>
      <c r="C51" s="29"/>
      <c r="D51" s="36"/>
      <c r="E51" s="30"/>
      <c r="F51" s="96"/>
      <c r="G51" s="30"/>
      <c r="H51" s="96"/>
      <c r="I51" s="30"/>
      <c r="J51" s="96"/>
      <c r="K51" s="30"/>
      <c r="L51" s="97"/>
      <c r="M51" s="97"/>
      <c r="N51" s="97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230"/>
  <sheetViews>
    <sheetView zoomScaleNormal="100" workbookViewId="0">
      <selection activeCell="B1" sqref="B1"/>
    </sheetView>
  </sheetViews>
  <sheetFormatPr defaultColWidth="7.6640625" defaultRowHeight="16.5" customHeight="1" x14ac:dyDescent="0.25"/>
  <cols>
    <col min="1" max="1" width="3.33203125" style="58" customWidth="1"/>
    <col min="2" max="2" width="31.6640625" style="58" customWidth="1"/>
    <col min="3" max="7" width="7.6640625" style="58" customWidth="1"/>
    <col min="8" max="16384" width="7.6640625" style="58"/>
  </cols>
  <sheetData>
    <row r="2" spans="2:10" ht="16.5" customHeight="1" x14ac:dyDescent="0.25">
      <c r="B2" s="51" t="s">
        <v>103</v>
      </c>
      <c r="C2" s="2"/>
      <c r="D2" s="52"/>
    </row>
    <row r="3" spans="2:10" ht="16.5" customHeight="1" x14ac:dyDescent="0.25">
      <c r="B3" s="98" t="s">
        <v>14</v>
      </c>
      <c r="C3" s="99"/>
      <c r="D3" s="100"/>
    </row>
    <row r="4" spans="2:10" ht="16.5" customHeight="1" x14ac:dyDescent="0.25">
      <c r="B4" s="9"/>
      <c r="C4" s="101"/>
      <c r="D4" s="102"/>
      <c r="E4" s="59"/>
      <c r="F4" s="59"/>
      <c r="G4" s="59"/>
    </row>
    <row r="5" spans="2:10" ht="16.5" customHeight="1" x14ac:dyDescent="0.25">
      <c r="B5" s="180" t="s">
        <v>17</v>
      </c>
      <c r="C5" s="184" t="s">
        <v>35</v>
      </c>
      <c r="D5" s="185"/>
      <c r="E5" s="185"/>
      <c r="F5" s="185"/>
      <c r="G5" s="185"/>
      <c r="H5" s="179" t="s">
        <v>34</v>
      </c>
      <c r="I5" s="179"/>
      <c r="J5" s="179"/>
    </row>
    <row r="6" spans="2:10" ht="16.5" customHeight="1" thickBot="1" x14ac:dyDescent="0.3">
      <c r="B6" s="187"/>
      <c r="C6" s="61">
        <v>1</v>
      </c>
      <c r="D6" s="61">
        <v>2</v>
      </c>
      <c r="E6" s="61">
        <v>3</v>
      </c>
      <c r="F6" s="61">
        <v>4</v>
      </c>
      <c r="G6" s="61">
        <v>5</v>
      </c>
      <c r="H6" s="75" t="s">
        <v>18</v>
      </c>
      <c r="I6" s="75" t="s">
        <v>19</v>
      </c>
      <c r="J6" s="75" t="s">
        <v>20</v>
      </c>
    </row>
    <row r="7" spans="2:10" ht="16.5" customHeight="1" thickTop="1" x14ac:dyDescent="0.25">
      <c r="B7" s="40" t="s">
        <v>87</v>
      </c>
      <c r="C7" s="103"/>
      <c r="D7" s="103"/>
      <c r="E7" s="103"/>
      <c r="F7" s="103"/>
      <c r="G7" s="103"/>
      <c r="H7" s="13">
        <f>MIN(C7:G7)</f>
        <v>0</v>
      </c>
      <c r="I7" s="13" t="e">
        <f>MEDIAN(C7:G7)</f>
        <v>#NUM!</v>
      </c>
      <c r="J7" s="13">
        <f>MAX(C7:G7)</f>
        <v>0</v>
      </c>
    </row>
    <row r="8" spans="2:10" ht="16.5" customHeight="1" x14ac:dyDescent="0.25">
      <c r="B8" s="40" t="s">
        <v>26</v>
      </c>
      <c r="C8" s="103"/>
      <c r="D8" s="103"/>
      <c r="E8" s="103"/>
      <c r="F8" s="103"/>
      <c r="G8" s="103"/>
      <c r="H8" s="13">
        <f>MIN(C8:G8)</f>
        <v>0</v>
      </c>
      <c r="I8" s="13" t="e">
        <f>MEDIAN(C8:G8)</f>
        <v>#NUM!</v>
      </c>
      <c r="J8" s="13">
        <f>MAX(C8:G8)</f>
        <v>0</v>
      </c>
    </row>
    <row r="9" spans="2:10" ht="16.5" customHeight="1" x14ac:dyDescent="0.25">
      <c r="B9" s="40" t="s">
        <v>88</v>
      </c>
      <c r="C9" s="103"/>
      <c r="D9" s="103"/>
      <c r="E9" s="103"/>
      <c r="F9" s="103"/>
      <c r="G9" s="103"/>
      <c r="H9" s="13">
        <f>MIN(C9:G9)</f>
        <v>0</v>
      </c>
      <c r="I9" s="13" t="e">
        <f>MEDIAN(C9:G9)</f>
        <v>#NUM!</v>
      </c>
      <c r="J9" s="13">
        <f>MAX(C9:G9)</f>
        <v>0</v>
      </c>
    </row>
    <row r="16" spans="2:10" ht="16.5" customHeight="1" x14ac:dyDescent="0.3">
      <c r="B16" s="63"/>
      <c r="C16" s="63"/>
      <c r="D16" s="63"/>
      <c r="E16" s="63"/>
      <c r="F16" s="63"/>
      <c r="G16" s="63"/>
    </row>
    <row r="17" spans="2:13" ht="16.5" customHeight="1" x14ac:dyDescent="0.3">
      <c r="B17" s="63"/>
      <c r="C17" s="63"/>
      <c r="D17" s="63"/>
      <c r="E17" s="63"/>
      <c r="F17" s="63"/>
      <c r="G17" s="63"/>
    </row>
    <row r="21" spans="2:13" s="57" customFormat="1" ht="16.5" customHeight="1" x14ac:dyDescent="0.25"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</row>
    <row r="22" spans="2:13" s="57" customFormat="1" ht="16.5" customHeight="1" x14ac:dyDescent="0.25"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</row>
    <row r="23" spans="2:13" s="57" customFormat="1" ht="16.5" customHeight="1" x14ac:dyDescent="0.25"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</row>
    <row r="24" spans="2:13" s="57" customFormat="1" ht="16.5" customHeight="1" x14ac:dyDescent="0.25"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</row>
    <row r="25" spans="2:13" s="57" customFormat="1" ht="16.5" customHeight="1" x14ac:dyDescent="0.25"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</row>
    <row r="26" spans="2:13" s="57" customFormat="1" ht="16.5" customHeight="1" x14ac:dyDescent="0.25"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</row>
    <row r="27" spans="2:13" s="57" customFormat="1" ht="16.5" customHeight="1" x14ac:dyDescent="0.25"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</row>
    <row r="28" spans="2:13" s="57" customFormat="1" ht="16.5" customHeight="1" x14ac:dyDescent="0.25"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</row>
    <row r="29" spans="2:13" s="57" customFormat="1" ht="16.5" customHeight="1" x14ac:dyDescent="0.25"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</row>
    <row r="30" spans="2:13" s="57" customFormat="1" ht="16.5" customHeight="1" x14ac:dyDescent="0.25"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</row>
    <row r="31" spans="2:13" s="57" customFormat="1" ht="16.5" customHeight="1" x14ac:dyDescent="0.25"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</row>
    <row r="32" spans="2:13" s="57" customFormat="1" ht="16.5" customHeight="1" x14ac:dyDescent="0.25"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</row>
    <row r="33" spans="2:13" s="57" customFormat="1" ht="16.5" customHeight="1" x14ac:dyDescent="0.25"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</row>
    <row r="34" spans="2:13" s="57" customFormat="1" ht="16.5" customHeight="1" x14ac:dyDescent="0.25"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</row>
    <row r="35" spans="2:13" s="57" customFormat="1" ht="16.5" customHeight="1" x14ac:dyDescent="0.25"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</row>
    <row r="36" spans="2:13" s="57" customFormat="1" ht="16.5" customHeight="1" x14ac:dyDescent="0.25"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</row>
    <row r="37" spans="2:13" s="57" customFormat="1" ht="16.5" customHeight="1" x14ac:dyDescent="0.25"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</row>
    <row r="38" spans="2:13" s="57" customFormat="1" ht="16.5" customHeight="1" x14ac:dyDescent="0.25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</row>
    <row r="39" spans="2:13" s="57" customFormat="1" ht="16.5" customHeight="1" x14ac:dyDescent="0.25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</row>
    <row r="40" spans="2:13" s="57" customFormat="1" ht="16.5" customHeight="1" x14ac:dyDescent="0.25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</row>
    <row r="41" spans="2:13" s="57" customFormat="1" ht="16.5" customHeight="1" x14ac:dyDescent="0.25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</row>
    <row r="42" spans="2:13" s="57" customFormat="1" ht="16.5" customHeight="1" x14ac:dyDescent="0.25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</row>
    <row r="43" spans="2:13" s="57" customFormat="1" ht="16.5" customHeight="1" x14ac:dyDescent="0.25"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</row>
    <row r="44" spans="2:13" s="57" customFormat="1" ht="16.5" customHeight="1" x14ac:dyDescent="0.25"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</row>
    <row r="45" spans="2:13" s="57" customFormat="1" ht="16.5" customHeight="1" x14ac:dyDescent="0.25"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</row>
    <row r="46" spans="2:13" s="57" customFormat="1" ht="16.5" customHeight="1" x14ac:dyDescent="0.2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</row>
    <row r="47" spans="2:13" s="57" customFormat="1" ht="16.5" customHeight="1" x14ac:dyDescent="0.2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</row>
    <row r="48" spans="2:13" s="57" customFormat="1" ht="16.5" customHeight="1" x14ac:dyDescent="0.2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</row>
    <row r="49" spans="2:13" s="57" customFormat="1" ht="16.5" customHeight="1" x14ac:dyDescent="0.2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</row>
    <row r="50" spans="2:13" s="57" customFormat="1" ht="16.5" customHeight="1" x14ac:dyDescent="0.2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</row>
    <row r="51" spans="2:13" s="57" customFormat="1" ht="16.5" customHeight="1" x14ac:dyDescent="0.2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</row>
    <row r="52" spans="2:13" s="57" customFormat="1" ht="16.5" customHeight="1" x14ac:dyDescent="0.2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</row>
    <row r="53" spans="2:13" s="57" customFormat="1" ht="16.5" customHeight="1" x14ac:dyDescent="0.2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</row>
    <row r="54" spans="2:13" s="57" customFormat="1" ht="16.5" customHeight="1" x14ac:dyDescent="0.2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</row>
    <row r="55" spans="2:13" s="57" customFormat="1" ht="16.5" customHeight="1" x14ac:dyDescent="0.2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</row>
    <row r="56" spans="2:13" s="57" customFormat="1" ht="16.5" customHeight="1" x14ac:dyDescent="0.2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</row>
    <row r="57" spans="2:13" s="57" customFormat="1" ht="16.5" customHeight="1" x14ac:dyDescent="0.2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</row>
    <row r="58" spans="2:13" s="57" customFormat="1" ht="16.5" customHeight="1" x14ac:dyDescent="0.2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</row>
    <row r="59" spans="2:13" s="57" customFormat="1" ht="16.5" customHeight="1" x14ac:dyDescent="0.25"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</row>
    <row r="60" spans="2:13" s="57" customFormat="1" ht="16.5" customHeight="1" x14ac:dyDescent="0.25"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</row>
    <row r="61" spans="2:13" s="57" customFormat="1" ht="16.5" customHeight="1" x14ac:dyDescent="0.25"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</row>
    <row r="62" spans="2:13" s="57" customFormat="1" ht="16.5" customHeight="1" x14ac:dyDescent="0.25"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</row>
    <row r="63" spans="2:13" s="57" customFormat="1" ht="16.5" customHeight="1" x14ac:dyDescent="0.25"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</row>
    <row r="64" spans="2:13" s="57" customFormat="1" ht="16.5" customHeight="1" x14ac:dyDescent="0.25"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</row>
    <row r="65" spans="2:13" s="57" customFormat="1" ht="16.5" customHeight="1" x14ac:dyDescent="0.25"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</row>
    <row r="66" spans="2:13" s="57" customFormat="1" ht="16.5" customHeight="1" x14ac:dyDescent="0.25"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</row>
    <row r="67" spans="2:13" s="57" customFormat="1" ht="16.5" customHeight="1" x14ac:dyDescent="0.25"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</row>
    <row r="68" spans="2:13" s="57" customFormat="1" ht="16.5" customHeight="1" x14ac:dyDescent="0.25"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</row>
    <row r="69" spans="2:13" s="57" customFormat="1" ht="16.5" customHeight="1" x14ac:dyDescent="0.25"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</row>
    <row r="70" spans="2:13" s="57" customFormat="1" ht="16.5" customHeight="1" x14ac:dyDescent="0.25"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</row>
    <row r="71" spans="2:13" s="57" customFormat="1" ht="16.5" customHeight="1" x14ac:dyDescent="0.25"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</row>
    <row r="72" spans="2:13" s="57" customFormat="1" ht="16.5" customHeight="1" x14ac:dyDescent="0.25"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</row>
    <row r="73" spans="2:13" s="57" customFormat="1" ht="16.5" customHeight="1" x14ac:dyDescent="0.25"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</row>
    <row r="74" spans="2:13" s="57" customFormat="1" ht="16.5" customHeight="1" x14ac:dyDescent="0.25"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</row>
    <row r="75" spans="2:13" s="57" customFormat="1" ht="16.5" customHeight="1" x14ac:dyDescent="0.25"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</row>
    <row r="76" spans="2:13" s="57" customFormat="1" ht="16.5" customHeight="1" x14ac:dyDescent="0.25"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</row>
    <row r="77" spans="2:13" s="57" customFormat="1" ht="16.5" customHeight="1" x14ac:dyDescent="0.25"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</row>
    <row r="78" spans="2:13" s="57" customFormat="1" ht="16.5" customHeight="1" x14ac:dyDescent="0.25"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</row>
    <row r="79" spans="2:13" s="57" customFormat="1" ht="16.5" customHeight="1" x14ac:dyDescent="0.25"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</row>
    <row r="80" spans="2:13" s="57" customFormat="1" ht="16.5" customHeight="1" x14ac:dyDescent="0.25"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</row>
    <row r="81" spans="2:13" s="57" customFormat="1" ht="16.5" customHeight="1" x14ac:dyDescent="0.25"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</row>
    <row r="82" spans="2:13" s="57" customFormat="1" ht="16.5" customHeight="1" x14ac:dyDescent="0.25"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</row>
    <row r="83" spans="2:13" s="57" customFormat="1" ht="16.5" customHeight="1" x14ac:dyDescent="0.25"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</row>
    <row r="84" spans="2:13" s="57" customFormat="1" ht="16.5" customHeight="1" x14ac:dyDescent="0.25"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</row>
    <row r="85" spans="2:13" s="57" customFormat="1" ht="16.5" customHeight="1" x14ac:dyDescent="0.25"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</row>
    <row r="86" spans="2:13" s="57" customFormat="1" ht="16.5" customHeight="1" x14ac:dyDescent="0.25"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</row>
    <row r="87" spans="2:13" s="57" customFormat="1" ht="16.5" customHeight="1" x14ac:dyDescent="0.25"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</row>
    <row r="88" spans="2:13" s="57" customFormat="1" ht="16.5" customHeight="1" x14ac:dyDescent="0.25"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</row>
    <row r="89" spans="2:13" s="57" customFormat="1" ht="16.5" customHeight="1" x14ac:dyDescent="0.25">
      <c r="B89" s="58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</row>
    <row r="90" spans="2:13" s="57" customFormat="1" ht="16.5" customHeight="1" x14ac:dyDescent="0.25"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</row>
    <row r="91" spans="2:13" s="57" customFormat="1" ht="16.5" customHeight="1" x14ac:dyDescent="0.25"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</row>
    <row r="92" spans="2:13" s="57" customFormat="1" ht="16.5" customHeight="1" x14ac:dyDescent="0.25"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</row>
    <row r="93" spans="2:13" s="57" customFormat="1" ht="16.5" customHeight="1" x14ac:dyDescent="0.25"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</row>
    <row r="94" spans="2:13" s="57" customFormat="1" ht="16.5" customHeight="1" x14ac:dyDescent="0.25">
      <c r="B94" s="58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</row>
    <row r="95" spans="2:13" s="57" customFormat="1" ht="16.5" customHeight="1" x14ac:dyDescent="0.25"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</row>
    <row r="96" spans="2:13" s="57" customFormat="1" ht="16.5" customHeight="1" x14ac:dyDescent="0.25">
      <c r="B96" s="58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</row>
    <row r="97" spans="2:13" s="57" customFormat="1" ht="16.5" customHeight="1" x14ac:dyDescent="0.25"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</row>
    <row r="98" spans="2:13" s="57" customFormat="1" ht="16.5" customHeight="1" x14ac:dyDescent="0.25"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</row>
    <row r="99" spans="2:13" s="57" customFormat="1" ht="16.5" customHeight="1" x14ac:dyDescent="0.25">
      <c r="B99" s="58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</row>
    <row r="100" spans="2:13" s="57" customFormat="1" ht="16.5" customHeight="1" x14ac:dyDescent="0.25">
      <c r="B100" s="58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</row>
    <row r="101" spans="2:13" s="57" customFormat="1" ht="16.5" customHeight="1" x14ac:dyDescent="0.25"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</row>
    <row r="102" spans="2:13" s="57" customFormat="1" ht="16.5" customHeight="1" x14ac:dyDescent="0.25">
      <c r="B102" s="58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</row>
    <row r="103" spans="2:13" s="57" customFormat="1" ht="16.5" customHeight="1" x14ac:dyDescent="0.25">
      <c r="B103" s="58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</row>
    <row r="104" spans="2:13" s="57" customFormat="1" ht="16.5" customHeight="1" x14ac:dyDescent="0.25"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</row>
    <row r="105" spans="2:13" s="57" customFormat="1" ht="16.5" customHeight="1" x14ac:dyDescent="0.25">
      <c r="B105" s="58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</row>
    <row r="106" spans="2:13" s="57" customFormat="1" ht="16.5" customHeight="1" x14ac:dyDescent="0.25">
      <c r="B106" s="58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</row>
    <row r="107" spans="2:13" s="57" customFormat="1" ht="16.5" customHeight="1" x14ac:dyDescent="0.25"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</row>
    <row r="108" spans="2:13" s="57" customFormat="1" ht="16.5" customHeight="1" x14ac:dyDescent="0.25">
      <c r="B108" s="58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</row>
    <row r="109" spans="2:13" s="57" customFormat="1" ht="16.5" customHeight="1" x14ac:dyDescent="0.25">
      <c r="B109" s="58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</row>
    <row r="110" spans="2:13" s="57" customFormat="1" ht="16.5" customHeight="1" x14ac:dyDescent="0.25">
      <c r="B110" s="58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</row>
    <row r="111" spans="2:13" s="57" customFormat="1" ht="16.5" customHeight="1" x14ac:dyDescent="0.25">
      <c r="B111" s="58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</row>
    <row r="112" spans="2:13" s="57" customFormat="1" ht="16.5" customHeight="1" x14ac:dyDescent="0.25">
      <c r="B112" s="58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</row>
    <row r="113" spans="2:13" s="57" customFormat="1" ht="16.5" customHeight="1" x14ac:dyDescent="0.25">
      <c r="B113" s="58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</row>
    <row r="114" spans="2:13" s="57" customFormat="1" ht="16.5" customHeight="1" x14ac:dyDescent="0.25">
      <c r="B114" s="58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</row>
    <row r="115" spans="2:13" s="57" customFormat="1" ht="16.5" customHeight="1" x14ac:dyDescent="0.25"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</row>
    <row r="116" spans="2:13" s="57" customFormat="1" ht="16.5" customHeight="1" x14ac:dyDescent="0.25">
      <c r="B116" s="58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</row>
    <row r="117" spans="2:13" s="57" customFormat="1" ht="16.5" customHeight="1" x14ac:dyDescent="0.25">
      <c r="B117" s="58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</row>
    <row r="118" spans="2:13" s="57" customFormat="1" ht="16.5" customHeight="1" x14ac:dyDescent="0.25">
      <c r="B118" s="58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</row>
    <row r="119" spans="2:13" s="57" customFormat="1" ht="16.5" customHeight="1" x14ac:dyDescent="0.25">
      <c r="B119" s="58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58"/>
    </row>
    <row r="120" spans="2:13" s="57" customFormat="1" ht="16.5" customHeight="1" x14ac:dyDescent="0.25"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</row>
    <row r="121" spans="2:13" s="57" customFormat="1" ht="16.5" customHeight="1" x14ac:dyDescent="0.25"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</row>
    <row r="122" spans="2:13" s="57" customFormat="1" ht="16.5" customHeight="1" x14ac:dyDescent="0.25">
      <c r="B122" s="58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</row>
    <row r="123" spans="2:13" s="57" customFormat="1" ht="16.5" customHeight="1" x14ac:dyDescent="0.25"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</row>
    <row r="124" spans="2:13" s="57" customFormat="1" ht="16.5" customHeight="1" x14ac:dyDescent="0.25"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</row>
    <row r="125" spans="2:13" s="57" customFormat="1" ht="16.5" customHeight="1" x14ac:dyDescent="0.25"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</row>
    <row r="126" spans="2:13" s="57" customFormat="1" ht="16.5" customHeight="1" x14ac:dyDescent="0.25"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</row>
    <row r="127" spans="2:13" s="57" customFormat="1" ht="16.5" customHeight="1" x14ac:dyDescent="0.25"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</row>
    <row r="128" spans="2:13" s="57" customFormat="1" ht="16.5" customHeight="1" x14ac:dyDescent="0.25"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</row>
    <row r="129" spans="2:13" s="57" customFormat="1" ht="16.5" customHeight="1" x14ac:dyDescent="0.25"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</row>
    <row r="130" spans="2:13" s="57" customFormat="1" ht="16.5" customHeight="1" x14ac:dyDescent="0.25"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</row>
    <row r="131" spans="2:13" s="57" customFormat="1" ht="16.5" customHeight="1" x14ac:dyDescent="0.25"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</row>
    <row r="132" spans="2:13" s="57" customFormat="1" ht="16.5" customHeight="1" x14ac:dyDescent="0.25"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</row>
    <row r="133" spans="2:13" s="57" customFormat="1" ht="16.5" customHeight="1" x14ac:dyDescent="0.25">
      <c r="B133" s="58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58"/>
    </row>
    <row r="134" spans="2:13" s="57" customFormat="1" ht="16.5" customHeight="1" x14ac:dyDescent="0.25"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</row>
    <row r="135" spans="2:13" s="57" customFormat="1" ht="16.5" customHeight="1" x14ac:dyDescent="0.25">
      <c r="B135" s="58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58"/>
    </row>
    <row r="136" spans="2:13" s="57" customFormat="1" ht="16.5" customHeight="1" x14ac:dyDescent="0.25">
      <c r="B136" s="58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58"/>
    </row>
    <row r="137" spans="2:13" s="57" customFormat="1" ht="16.5" customHeight="1" x14ac:dyDescent="0.25"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</row>
    <row r="138" spans="2:13" s="57" customFormat="1" ht="16.5" customHeight="1" x14ac:dyDescent="0.25">
      <c r="B138" s="58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58"/>
    </row>
    <row r="139" spans="2:13" s="57" customFormat="1" ht="16.5" customHeight="1" x14ac:dyDescent="0.25">
      <c r="B139" s="58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58"/>
    </row>
    <row r="140" spans="2:13" s="57" customFormat="1" ht="16.5" customHeight="1" x14ac:dyDescent="0.25">
      <c r="B140" s="58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58"/>
    </row>
    <row r="141" spans="2:13" s="57" customFormat="1" ht="16.5" customHeight="1" x14ac:dyDescent="0.25">
      <c r="B141" s="58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58"/>
    </row>
    <row r="142" spans="2:13" s="57" customFormat="1" ht="16.5" customHeight="1" x14ac:dyDescent="0.25">
      <c r="B142" s="58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58"/>
    </row>
    <row r="143" spans="2:13" s="57" customFormat="1" ht="16.5" customHeight="1" x14ac:dyDescent="0.25">
      <c r="B143" s="58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58"/>
    </row>
    <row r="144" spans="2:13" s="57" customFormat="1" ht="16.5" customHeight="1" x14ac:dyDescent="0.25">
      <c r="B144" s="58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58"/>
    </row>
    <row r="145" spans="2:13" s="57" customFormat="1" ht="16.5" customHeight="1" x14ac:dyDescent="0.25">
      <c r="B145" s="58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58"/>
    </row>
    <row r="146" spans="2:13" s="57" customFormat="1" ht="16.5" customHeight="1" x14ac:dyDescent="0.25">
      <c r="B146" s="58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58"/>
    </row>
    <row r="147" spans="2:13" s="57" customFormat="1" ht="16.5" customHeight="1" x14ac:dyDescent="0.25">
      <c r="B147" s="58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58"/>
    </row>
    <row r="148" spans="2:13" s="57" customFormat="1" ht="16.5" customHeight="1" x14ac:dyDescent="0.25">
      <c r="B148" s="58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58"/>
    </row>
    <row r="149" spans="2:13" s="57" customFormat="1" ht="16.5" customHeight="1" x14ac:dyDescent="0.25">
      <c r="B149" s="58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58"/>
    </row>
    <row r="150" spans="2:13" s="57" customFormat="1" ht="16.5" customHeight="1" x14ac:dyDescent="0.25">
      <c r="B150" s="58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58"/>
    </row>
    <row r="151" spans="2:13" s="57" customFormat="1" ht="16.5" customHeight="1" x14ac:dyDescent="0.25"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</row>
    <row r="152" spans="2:13" s="57" customFormat="1" ht="16.5" customHeight="1" x14ac:dyDescent="0.25">
      <c r="B152" s="58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58"/>
    </row>
    <row r="153" spans="2:13" s="57" customFormat="1" ht="16.5" customHeight="1" x14ac:dyDescent="0.25">
      <c r="B153" s="58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58"/>
    </row>
    <row r="154" spans="2:13" s="57" customFormat="1" ht="16.5" customHeight="1" x14ac:dyDescent="0.25">
      <c r="B154" s="58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58"/>
    </row>
    <row r="155" spans="2:13" s="57" customFormat="1" ht="16.5" customHeight="1" x14ac:dyDescent="0.25">
      <c r="B155" s="58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58"/>
    </row>
    <row r="156" spans="2:13" s="57" customFormat="1" ht="16.5" customHeight="1" x14ac:dyDescent="0.25">
      <c r="B156" s="58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58"/>
    </row>
    <row r="157" spans="2:13" s="57" customFormat="1" ht="16.5" customHeight="1" x14ac:dyDescent="0.25">
      <c r="B157" s="58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58"/>
    </row>
    <row r="158" spans="2:13" s="57" customFormat="1" ht="16.5" customHeight="1" x14ac:dyDescent="0.25">
      <c r="B158" s="58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58"/>
    </row>
    <row r="159" spans="2:13" s="57" customFormat="1" ht="16.5" customHeight="1" x14ac:dyDescent="0.25"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</row>
    <row r="160" spans="2:13" s="57" customFormat="1" ht="16.5" customHeight="1" x14ac:dyDescent="0.25">
      <c r="B160" s="58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58"/>
    </row>
    <row r="161" spans="2:13" s="57" customFormat="1" ht="16.5" customHeight="1" x14ac:dyDescent="0.25"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8"/>
    </row>
    <row r="162" spans="2:13" s="57" customFormat="1" ht="16.5" customHeight="1" x14ac:dyDescent="0.25">
      <c r="B162" s="58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58"/>
    </row>
    <row r="163" spans="2:13" s="57" customFormat="1" ht="16.5" customHeight="1" x14ac:dyDescent="0.25">
      <c r="B163" s="58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58"/>
    </row>
    <row r="164" spans="2:13" s="57" customFormat="1" ht="16.5" customHeight="1" x14ac:dyDescent="0.25"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</row>
    <row r="165" spans="2:13" s="57" customFormat="1" ht="16.5" customHeight="1" x14ac:dyDescent="0.25"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</row>
    <row r="166" spans="2:13" s="57" customFormat="1" ht="16.5" customHeight="1" x14ac:dyDescent="0.25"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</row>
    <row r="167" spans="2:13" s="57" customFormat="1" ht="16.5" customHeight="1" x14ac:dyDescent="0.25"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</row>
    <row r="168" spans="2:13" s="57" customFormat="1" ht="16.5" customHeight="1" x14ac:dyDescent="0.25"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</row>
    <row r="169" spans="2:13" s="57" customFormat="1" ht="16.5" customHeight="1" x14ac:dyDescent="0.25">
      <c r="B169" s="58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58"/>
    </row>
    <row r="170" spans="2:13" s="57" customFormat="1" ht="16.5" customHeight="1" x14ac:dyDescent="0.25"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</row>
    <row r="171" spans="2:13" s="57" customFormat="1" ht="16.5" customHeight="1" x14ac:dyDescent="0.25"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</row>
    <row r="172" spans="2:13" s="57" customFormat="1" ht="16.5" customHeight="1" x14ac:dyDescent="0.25"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</row>
    <row r="173" spans="2:13" s="57" customFormat="1" ht="16.5" customHeight="1" x14ac:dyDescent="0.25"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</row>
    <row r="174" spans="2:13" s="57" customFormat="1" ht="16.5" customHeight="1" x14ac:dyDescent="0.25"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</row>
    <row r="175" spans="2:13" s="57" customFormat="1" ht="16.5" customHeight="1" x14ac:dyDescent="0.25"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</row>
    <row r="176" spans="2:13" s="57" customFormat="1" ht="16.5" customHeight="1" x14ac:dyDescent="0.25"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</row>
    <row r="177" spans="2:13" s="57" customFormat="1" ht="16.5" customHeight="1" x14ac:dyDescent="0.25"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</row>
    <row r="178" spans="2:13" s="57" customFormat="1" ht="16.5" customHeight="1" x14ac:dyDescent="0.25"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</row>
    <row r="179" spans="2:13" s="57" customFormat="1" ht="16.5" customHeight="1" x14ac:dyDescent="0.25"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</row>
    <row r="180" spans="2:13" s="57" customFormat="1" ht="16.5" customHeight="1" x14ac:dyDescent="0.25"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</row>
    <row r="181" spans="2:13" s="57" customFormat="1" ht="16.5" customHeight="1" x14ac:dyDescent="0.25"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</row>
    <row r="182" spans="2:13" s="57" customFormat="1" ht="16.5" customHeight="1" x14ac:dyDescent="0.25"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</row>
    <row r="183" spans="2:13" s="57" customFormat="1" ht="16.5" customHeight="1" x14ac:dyDescent="0.25"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</row>
    <row r="184" spans="2:13" s="57" customFormat="1" ht="16.5" customHeight="1" x14ac:dyDescent="0.25"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</row>
    <row r="185" spans="2:13" s="57" customFormat="1" ht="16.5" customHeight="1" x14ac:dyDescent="0.25"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</row>
    <row r="186" spans="2:13" s="57" customFormat="1" ht="16.5" customHeight="1" x14ac:dyDescent="0.25"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</row>
    <row r="187" spans="2:13" s="57" customFormat="1" ht="16.5" customHeight="1" x14ac:dyDescent="0.25"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</row>
    <row r="188" spans="2:13" s="57" customFormat="1" ht="16.5" customHeight="1" x14ac:dyDescent="0.25"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</row>
    <row r="189" spans="2:13" s="57" customFormat="1" ht="16.5" customHeight="1" x14ac:dyDescent="0.25"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</row>
    <row r="190" spans="2:13" s="57" customFormat="1" ht="16.5" customHeight="1" x14ac:dyDescent="0.25"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</row>
    <row r="191" spans="2:13" s="57" customFormat="1" ht="16.5" customHeight="1" x14ac:dyDescent="0.25"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</row>
    <row r="192" spans="2:13" s="57" customFormat="1" ht="16.5" customHeight="1" x14ac:dyDescent="0.25"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</row>
    <row r="193" spans="2:13" s="57" customFormat="1" ht="16.5" customHeight="1" x14ac:dyDescent="0.25"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</row>
    <row r="194" spans="2:13" s="57" customFormat="1" ht="16.5" customHeight="1" x14ac:dyDescent="0.25"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</row>
    <row r="195" spans="2:13" s="57" customFormat="1" ht="16.5" customHeight="1" x14ac:dyDescent="0.25"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</row>
    <row r="196" spans="2:13" s="57" customFormat="1" ht="16.5" customHeight="1" x14ac:dyDescent="0.25"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</row>
    <row r="197" spans="2:13" s="57" customFormat="1" ht="16.5" customHeight="1" x14ac:dyDescent="0.25"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</row>
    <row r="198" spans="2:13" s="57" customFormat="1" ht="16.5" customHeight="1" x14ac:dyDescent="0.25"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</row>
    <row r="199" spans="2:13" s="57" customFormat="1" ht="16.5" customHeight="1" x14ac:dyDescent="0.25"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</row>
    <row r="200" spans="2:13" s="57" customFormat="1" ht="16.5" customHeight="1" x14ac:dyDescent="0.25"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</row>
    <row r="201" spans="2:13" s="57" customFormat="1" ht="16.5" customHeight="1" x14ac:dyDescent="0.25"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</row>
    <row r="202" spans="2:13" s="57" customFormat="1" ht="16.5" customHeight="1" x14ac:dyDescent="0.25"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</row>
    <row r="203" spans="2:13" s="57" customFormat="1" ht="16.5" customHeight="1" x14ac:dyDescent="0.25"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</row>
    <row r="204" spans="2:13" s="57" customFormat="1" ht="16.5" customHeight="1" x14ac:dyDescent="0.25"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</row>
    <row r="205" spans="2:13" s="57" customFormat="1" ht="16.5" customHeight="1" x14ac:dyDescent="0.25"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</row>
    <row r="206" spans="2:13" s="57" customFormat="1" ht="16.5" customHeight="1" x14ac:dyDescent="0.25"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</row>
    <row r="207" spans="2:13" s="57" customFormat="1" ht="16.5" customHeight="1" x14ac:dyDescent="0.25"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</row>
    <row r="208" spans="2:13" s="57" customFormat="1" ht="16.5" customHeight="1" x14ac:dyDescent="0.25"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</row>
    <row r="209" spans="2:13" s="57" customFormat="1" ht="16.5" customHeight="1" x14ac:dyDescent="0.25"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</row>
    <row r="210" spans="2:13" s="57" customFormat="1" ht="16.5" customHeight="1" x14ac:dyDescent="0.25">
      <c r="B210" s="58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58"/>
    </row>
    <row r="211" spans="2:13" s="57" customFormat="1" ht="16.5" customHeight="1" x14ac:dyDescent="0.25">
      <c r="B211" s="58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58"/>
    </row>
    <row r="212" spans="2:13" s="57" customFormat="1" ht="16.5" customHeight="1" x14ac:dyDescent="0.25">
      <c r="B212" s="58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58"/>
    </row>
    <row r="213" spans="2:13" s="57" customFormat="1" ht="16.5" customHeight="1" x14ac:dyDescent="0.25">
      <c r="B213" s="58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58"/>
    </row>
    <row r="214" spans="2:13" s="57" customFormat="1" ht="16.5" customHeight="1" x14ac:dyDescent="0.25">
      <c r="B214" s="58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58"/>
    </row>
    <row r="215" spans="2:13" s="57" customFormat="1" ht="16.5" customHeight="1" x14ac:dyDescent="0.25">
      <c r="B215" s="58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58"/>
    </row>
    <row r="216" spans="2:13" s="57" customFormat="1" ht="16.5" customHeight="1" x14ac:dyDescent="0.25">
      <c r="B216" s="58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58"/>
    </row>
    <row r="217" spans="2:13" s="57" customFormat="1" ht="16.5" customHeight="1" x14ac:dyDescent="0.25">
      <c r="B217" s="58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58"/>
    </row>
    <row r="218" spans="2:13" s="57" customFormat="1" ht="16.5" customHeight="1" x14ac:dyDescent="0.25">
      <c r="B218" s="58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58"/>
    </row>
    <row r="219" spans="2:13" s="57" customFormat="1" ht="16.5" customHeight="1" x14ac:dyDescent="0.25">
      <c r="B219" s="58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58"/>
    </row>
    <row r="220" spans="2:13" s="57" customFormat="1" ht="16.5" customHeight="1" x14ac:dyDescent="0.25"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</row>
    <row r="221" spans="2:13" s="57" customFormat="1" ht="16.5" customHeight="1" x14ac:dyDescent="0.25">
      <c r="B221" s="58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58"/>
    </row>
    <row r="222" spans="2:13" s="57" customFormat="1" ht="16.5" customHeight="1" x14ac:dyDescent="0.25">
      <c r="B222" s="58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58"/>
    </row>
    <row r="223" spans="2:13" s="57" customFormat="1" ht="16.5" customHeight="1" x14ac:dyDescent="0.25">
      <c r="B223" s="58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58"/>
    </row>
    <row r="224" spans="2:13" s="57" customFormat="1" ht="16.5" customHeight="1" x14ac:dyDescent="0.25">
      <c r="B224" s="58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58"/>
    </row>
    <row r="225" spans="2:13" s="57" customFormat="1" ht="16.5" customHeight="1" x14ac:dyDescent="0.25">
      <c r="B225" s="58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58"/>
    </row>
    <row r="226" spans="2:13" s="57" customFormat="1" ht="16.5" customHeight="1" x14ac:dyDescent="0.25">
      <c r="B226" s="58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58"/>
    </row>
    <row r="227" spans="2:13" s="57" customFormat="1" ht="16.5" customHeight="1" x14ac:dyDescent="0.25">
      <c r="B227" s="58"/>
      <c r="C227" s="58"/>
      <c r="D227" s="58"/>
      <c r="E227" s="58"/>
      <c r="F227" s="58"/>
      <c r="G227" s="58"/>
      <c r="H227" s="58"/>
      <c r="I227" s="58"/>
      <c r="J227" s="58"/>
      <c r="K227" s="58"/>
      <c r="L227" s="58"/>
      <c r="M227" s="58"/>
    </row>
    <row r="228" spans="2:13" s="57" customFormat="1" ht="16.5" customHeight="1" x14ac:dyDescent="0.25">
      <c r="B228" s="58"/>
      <c r="C228" s="58"/>
      <c r="D228" s="58"/>
      <c r="E228" s="58"/>
      <c r="F228" s="58"/>
      <c r="G228" s="58"/>
      <c r="H228" s="58"/>
      <c r="I228" s="58"/>
      <c r="J228" s="58"/>
      <c r="K228" s="58"/>
      <c r="L228" s="58"/>
      <c r="M228" s="58"/>
    </row>
    <row r="229" spans="2:13" s="57" customFormat="1" ht="16.5" customHeight="1" x14ac:dyDescent="0.25">
      <c r="B229" s="58"/>
      <c r="C229" s="58"/>
      <c r="D229" s="58"/>
      <c r="E229" s="58"/>
      <c r="F229" s="58"/>
      <c r="G229" s="58"/>
      <c r="H229" s="58"/>
      <c r="I229" s="58"/>
      <c r="J229" s="58"/>
      <c r="K229" s="58"/>
      <c r="L229" s="58"/>
      <c r="M229" s="58"/>
    </row>
    <row r="230" spans="2:13" s="57" customFormat="1" ht="16.5" customHeight="1" x14ac:dyDescent="0.25">
      <c r="B230" s="58"/>
      <c r="C230" s="58"/>
      <c r="D230" s="58"/>
      <c r="E230" s="58"/>
      <c r="F230" s="58"/>
      <c r="G230" s="58"/>
      <c r="H230" s="58"/>
      <c r="I230" s="58"/>
      <c r="J230" s="58"/>
      <c r="K230" s="58"/>
      <c r="L230" s="58"/>
      <c r="M230" s="58"/>
    </row>
  </sheetData>
  <mergeCells count="3">
    <mergeCell ref="B5:B6"/>
    <mergeCell ref="H5:J5"/>
    <mergeCell ref="C5:G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2020-02-19T22:31:31Z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