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4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30" i="81" l="1"/>
  <c r="G30" i="81"/>
  <c r="H30" i="81"/>
  <c r="F31" i="81"/>
  <c r="G31" i="81"/>
  <c r="H31" i="81"/>
  <c r="F32" i="81"/>
  <c r="G32" i="81"/>
  <c r="H32" i="81"/>
  <c r="F33" i="81"/>
  <c r="G33" i="81"/>
  <c r="H33" i="81"/>
  <c r="F34" i="81"/>
  <c r="G34" i="81"/>
  <c r="H34" i="81"/>
  <c r="F35" i="81"/>
  <c r="G35" i="81"/>
  <c r="H35" i="81"/>
  <c r="F36" i="81"/>
  <c r="G36" i="81"/>
  <c r="H36" i="81"/>
  <c r="F37" i="81"/>
  <c r="G37" i="81"/>
  <c r="H37" i="81"/>
  <c r="F38" i="81"/>
  <c r="G38" i="81"/>
  <c r="H38" i="81"/>
  <c r="D38" i="73"/>
  <c r="E38" i="73"/>
  <c r="C38" i="73"/>
  <c r="D36" i="73"/>
  <c r="E36" i="73"/>
  <c r="C36" i="73"/>
  <c r="D34" i="73"/>
  <c r="E34" i="73"/>
  <c r="C34" i="73"/>
  <c r="L8" i="84"/>
  <c r="L9" i="84"/>
  <c r="L7" i="84"/>
  <c r="K8" i="84"/>
  <c r="K9" i="84"/>
  <c r="K7" i="84"/>
  <c r="J8" i="84"/>
  <c r="J9" i="84"/>
  <c r="J7" i="84"/>
  <c r="K29" i="81"/>
  <c r="G29" i="81"/>
  <c r="F29" i="81"/>
  <c r="H29" i="81"/>
  <c r="H39" i="81"/>
  <c r="F39" i="81"/>
  <c r="K30" i="81"/>
  <c r="K31" i="81"/>
  <c r="K32" i="81"/>
  <c r="K42" i="81"/>
  <c r="K43" i="81"/>
  <c r="H7" i="70"/>
  <c r="H8" i="70"/>
  <c r="H9" i="70"/>
  <c r="K40" i="81"/>
  <c r="K44" i="81"/>
  <c r="K45" i="81"/>
  <c r="G19" i="81"/>
  <c r="K46" i="81"/>
  <c r="G20" i="81"/>
  <c r="K47" i="81"/>
  <c r="G21" i="81"/>
  <c r="K48" i="81"/>
  <c r="G22" i="81"/>
  <c r="K49" i="81"/>
  <c r="G23" i="81"/>
  <c r="G18" i="81"/>
  <c r="G7" i="81"/>
  <c r="G8" i="81"/>
  <c r="K33" i="81"/>
  <c r="G9" i="81"/>
  <c r="K34" i="81"/>
  <c r="G10" i="81"/>
  <c r="K35" i="81"/>
  <c r="G11" i="81"/>
  <c r="G12" i="81"/>
  <c r="K37" i="81"/>
  <c r="G13" i="81"/>
  <c r="G14" i="81"/>
  <c r="G15" i="81"/>
  <c r="G6" i="81"/>
  <c r="L30" i="70"/>
  <c r="L23" i="70"/>
  <c r="M30" i="70"/>
  <c r="N30" i="70"/>
  <c r="U8" i="70"/>
  <c r="D41" i="73" s="1"/>
  <c r="D42" i="73" s="1"/>
  <c r="C20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 s="1"/>
  <c r="C46" i="73" s="1"/>
  <c r="U7" i="70"/>
  <c r="D45" i="73" s="1"/>
  <c r="D46" i="73" s="1"/>
  <c r="V7" i="70"/>
  <c r="E45" i="73" s="1"/>
  <c r="E46" i="73" s="1"/>
  <c r="T8" i="70"/>
  <c r="C41" i="73" s="1"/>
  <c r="C42" i="73" s="1"/>
  <c r="V8" i="70"/>
  <c r="E41" i="73" s="1"/>
  <c r="E42" i="73" s="1"/>
  <c r="V10" i="70"/>
  <c r="E47" i="73" s="1"/>
  <c r="E48" i="73" s="1"/>
  <c r="U10" i="70"/>
  <c r="D47" i="73" s="1"/>
  <c r="D48" i="73" s="1"/>
  <c r="T10" i="70"/>
  <c r="C47" i="73" s="1"/>
  <c r="C48" i="73" s="1"/>
  <c r="V9" i="70"/>
  <c r="E43" i="73" s="1"/>
  <c r="E44" i="73" s="1"/>
  <c r="U9" i="70"/>
  <c r="D43" i="73" s="1"/>
  <c r="D44" i="73" s="1"/>
  <c r="T9" i="70"/>
  <c r="C43" i="73" s="1"/>
  <c r="C44" i="73" s="1"/>
  <c r="D37" i="73"/>
  <c r="C37" i="73"/>
  <c r="E37" i="73"/>
  <c r="E35" i="73"/>
  <c r="D35" i="73"/>
  <c r="C35" i="73"/>
  <c r="E33" i="73"/>
  <c r="D33" i="73"/>
  <c r="C33" i="73"/>
  <c r="G39" i="81"/>
  <c r="H10" i="70"/>
  <c r="E15" i="73"/>
  <c r="C15" i="73"/>
  <c r="H11" i="70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D15" i="73"/>
  <c r="C23" i="73"/>
  <c r="D23" i="73"/>
  <c r="E23" i="73"/>
  <c r="E18" i="73"/>
  <c r="D18" i="73"/>
  <c r="C18" i="73"/>
  <c r="D21" i="73"/>
  <c r="E21" i="73"/>
  <c r="C21" i="73"/>
  <c r="C14" i="73"/>
  <c r="C16" i="73"/>
  <c r="E16" i="73"/>
  <c r="D17" i="73"/>
  <c r="E17" i="73"/>
  <c r="C17" i="73"/>
  <c r="E19" i="73"/>
  <c r="D19" i="73"/>
  <c r="C19" i="73"/>
  <c r="D16" i="73"/>
  <c r="C26" i="73"/>
  <c r="C30" i="73"/>
  <c r="E27" i="73"/>
  <c r="D27" i="73"/>
  <c r="E25" i="73"/>
  <c r="D25" i="73"/>
  <c r="E26" i="73"/>
  <c r="D26" i="73"/>
  <c r="D29" i="73"/>
  <c r="E29" i="73"/>
  <c r="C27" i="73"/>
  <c r="C28" i="73"/>
  <c r="C25" i="73"/>
  <c r="C29" i="73"/>
  <c r="E30" i="73"/>
  <c r="D30" i="73"/>
  <c r="E28" i="73"/>
  <c r="D28" i="73"/>
</calcChain>
</file>

<file path=xl/sharedStrings.xml><?xml version="1.0" encoding="utf-8"?>
<sst xmlns="http://schemas.openxmlformats.org/spreadsheetml/2006/main" count="180" uniqueCount="112">
  <si>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</si>
  <si>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</si>
  <si>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</si>
  <si>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</si>
  <si>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</si>
  <si>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</si>
  <si>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</si>
  <si>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</si>
  <si>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</si>
  <si>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</si>
  <si>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</si>
  <si>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</si>
  <si>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</si>
  <si>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</si>
  <si>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</si>
  <si>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</si>
  <si>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</si>
  <si>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</si>
  <si>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</si>
  <si>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</si>
  <si>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</si>
  <si>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</si>
  <si>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</si>
  <si>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</si>
  <si>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</si>
  <si>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</si>
  <si>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</si>
  <si>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</si>
  <si>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</si>
  <si>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</si>
  <si>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</si>
  <si>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</si>
  <si>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</si>
  <si>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</si>
  <si>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</si>
  <si>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</si>
  <si>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</si>
  <si>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</si>
  <si>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</si>
  <si>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</si>
  <si>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</si>
  <si>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</si>
  <si>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</si>
  <si>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</si>
  <si>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</si>
  <si>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</si>
  <si>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</si>
  <si>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</si>
  <si>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</si>
  <si>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</si>
  <si>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</si>
  <si>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</si>
  <si>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</si>
  <si>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</si>
  <si>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</si>
  <si>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</si>
  <si>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</si>
  <si>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</si>
  <si>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</si>
  <si>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</si>
  <si>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</si>
  <si>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</si>
  <si>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</si>
  <si>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</si>
  <si>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</si>
  <si>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</si>
  <si>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</si>
  <si>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</si>
  <si>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</si>
  <si>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</si>
  <si>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</si>
  <si>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</si>
  <si>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</si>
  <si>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</si>
  <si>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</si>
  <si>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</si>
  <si>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</si>
  <si>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</si>
  <si>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</si>
  <si>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</si>
  <si>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</si>
  <si>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</si>
  <si>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</si>
  <si>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</si>
  <si>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</si>
  <si>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</si>
  <si>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</si>
  <si>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</si>
  <si>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</si>
  <si>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</si>
  <si>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</si>
  <si>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</si>
  <si>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t>HRIF</t>
  </si>
  <si>
    <t>HPOOL</t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</si>
  <si>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</si>
  <si>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</si>
  <si>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</si>
  <si>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</si>
  <si>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</si>
  <si>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</si>
  <si>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</si>
  <si>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</si>
  <si>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</si>
  <si>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</si>
  <si>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</si>
  <si>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UT Indian Creek</t>
  </si>
  <si>
    <t>34.393515, -81.673764</t>
  </si>
  <si>
    <t>UT Indian Creek, Sumter National Forest</t>
  </si>
  <si>
    <t>sand</t>
  </si>
  <si>
    <t>&gt;63</t>
  </si>
  <si>
    <t>&gt;10</t>
  </si>
  <si>
    <t>E5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</si>
</sst>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9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164" fontId="6" fillId="0" borderId="0" xfId="0" applyNumberFormat="1" applyFont="1"/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'Cross-section'!$C$29:$C$50</c:f>
              <c:numCache>
                <c:formatCode>0.0</c:formatCode>
                <c:ptCount val="22"/>
                <c:pt idx="0">
                  <c:v>0</c:v>
                </c:pt>
                <c:pt idx="1">
                  <c:v>3.83</c:v>
                </c:pt>
                <c:pt idx="2">
                  <c:v>4.6399999999999997</c:v>
                </c:pt>
                <c:pt idx="3">
                  <c:v>4.76</c:v>
                </c:pt>
                <c:pt idx="4">
                  <c:v>5.1499999999999995</c:v>
                </c:pt>
                <c:pt idx="5">
                  <c:v>5.9599999999999991</c:v>
                </c:pt>
                <c:pt idx="6">
                  <c:v>7.57</c:v>
                </c:pt>
                <c:pt idx="7">
                  <c:v>9.0399999999999991</c:v>
                </c:pt>
                <c:pt idx="8">
                  <c:v>11.07</c:v>
                </c:pt>
                <c:pt idx="9">
                  <c:v>13.85</c:v>
                </c:pt>
                <c:pt idx="10">
                  <c:v>16.79</c:v>
                </c:pt>
              </c:numCache>
            </c:numRef>
          </c:xVal>
          <c:yVal>
            <c:numRef>
              <c:f>'Cross-section'!$E$29:$E$50</c:f>
              <c:numCache>
                <c:formatCode>0.00</c:formatCode>
                <c:ptCount val="22"/>
                <c:pt idx="0">
                  <c:v>98.39</c:v>
                </c:pt>
                <c:pt idx="1">
                  <c:v>98.39</c:v>
                </c:pt>
                <c:pt idx="2">
                  <c:v>98.31</c:v>
                </c:pt>
                <c:pt idx="3">
                  <c:v>98.13</c:v>
                </c:pt>
                <c:pt idx="4">
                  <c:v>97.55</c:v>
                </c:pt>
                <c:pt idx="5">
                  <c:v>97.32</c:v>
                </c:pt>
                <c:pt idx="6">
                  <c:v>97.33</c:v>
                </c:pt>
                <c:pt idx="7">
                  <c:v>97.29</c:v>
                </c:pt>
                <c:pt idx="8">
                  <c:v>98.13</c:v>
                </c:pt>
                <c:pt idx="9">
                  <c:v>98.22</c:v>
                </c:pt>
                <c:pt idx="10">
                  <c:v>98.46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88485056"/>
        <c:axId val="388555984"/>
      </c:scatterChart>
      <c:valAx>
        <c:axId val="388485056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88555984"/>
        <c:crosses val="autoZero"/>
        <c:crossBetween val="midCat"/>
      </c:valAx>
      <c:valAx>
        <c:axId val="388555984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88485056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Profile'!$C$15:$C$68</c:f>
              <c:numCache>
                <c:formatCode>0.0</c:formatCode>
                <c:ptCount val="54"/>
                <c:pt idx="0">
                  <c:v>0</c:v>
                </c:pt>
                <c:pt idx="1">
                  <c:v>10.34</c:v>
                </c:pt>
                <c:pt idx="2">
                  <c:v>17.3</c:v>
                </c:pt>
                <c:pt idx="3">
                  <c:v>21.63</c:v>
                </c:pt>
                <c:pt idx="4">
                  <c:v>25.38</c:v>
                </c:pt>
                <c:pt idx="5">
                  <c:v>29.57</c:v>
                </c:pt>
                <c:pt idx="6">
                  <c:v>37.74</c:v>
                </c:pt>
                <c:pt idx="7">
                  <c:v>41.7</c:v>
                </c:pt>
                <c:pt idx="8">
                  <c:v>48.78</c:v>
                </c:pt>
                <c:pt idx="9">
                  <c:v>54.83</c:v>
                </c:pt>
                <c:pt idx="10">
                  <c:v>62.13</c:v>
                </c:pt>
                <c:pt idx="11">
                  <c:v>70.31</c:v>
                </c:pt>
                <c:pt idx="12">
                  <c:v>77.13</c:v>
                </c:pt>
                <c:pt idx="13">
                  <c:v>83.18</c:v>
                </c:pt>
                <c:pt idx="14">
                  <c:v>84.23</c:v>
                </c:pt>
                <c:pt idx="15">
                  <c:v>89.38</c:v>
                </c:pt>
                <c:pt idx="16">
                  <c:v>93.42</c:v>
                </c:pt>
                <c:pt idx="17">
                  <c:v>98.65</c:v>
                </c:pt>
                <c:pt idx="18">
                  <c:v>109.49</c:v>
                </c:pt>
                <c:pt idx="19">
                  <c:v>113.78</c:v>
                </c:pt>
                <c:pt idx="20">
                  <c:v>119.01</c:v>
                </c:pt>
                <c:pt idx="21">
                  <c:v>132.1</c:v>
                </c:pt>
                <c:pt idx="22">
                  <c:v>134.71</c:v>
                </c:pt>
                <c:pt idx="23">
                  <c:v>140.83000000000001</c:v>
                </c:pt>
                <c:pt idx="24">
                  <c:v>141.72</c:v>
                </c:pt>
                <c:pt idx="25">
                  <c:v>148.44</c:v>
                </c:pt>
                <c:pt idx="26">
                  <c:v>156.30000000000001</c:v>
                </c:pt>
                <c:pt idx="27">
                  <c:v>161.99</c:v>
                </c:pt>
                <c:pt idx="28">
                  <c:v>167.5</c:v>
                </c:pt>
                <c:pt idx="29">
                  <c:v>171.04</c:v>
                </c:pt>
                <c:pt idx="30">
                  <c:v>175.14</c:v>
                </c:pt>
                <c:pt idx="31">
                  <c:v>179.99</c:v>
                </c:pt>
                <c:pt idx="32">
                  <c:v>184.4</c:v>
                </c:pt>
                <c:pt idx="33">
                  <c:v>191.86</c:v>
                </c:pt>
                <c:pt idx="34">
                  <c:v>196.66</c:v>
                </c:pt>
                <c:pt idx="35">
                  <c:v>199.32</c:v>
                </c:pt>
                <c:pt idx="36">
                  <c:v>203.62</c:v>
                </c:pt>
                <c:pt idx="37">
                  <c:v>206.95</c:v>
                </c:pt>
                <c:pt idx="38">
                  <c:v>209.93</c:v>
                </c:pt>
                <c:pt idx="39">
                  <c:v>215.97</c:v>
                </c:pt>
                <c:pt idx="40">
                  <c:v>221.72</c:v>
                </c:pt>
                <c:pt idx="41">
                  <c:v>228.91</c:v>
                </c:pt>
                <c:pt idx="42">
                  <c:v>232.64</c:v>
                </c:pt>
                <c:pt idx="43">
                  <c:v>238</c:v>
                </c:pt>
                <c:pt idx="44">
                  <c:v>243.88</c:v>
                </c:pt>
                <c:pt idx="45">
                  <c:v>249.02</c:v>
                </c:pt>
                <c:pt idx="46">
                  <c:v>254.1</c:v>
                </c:pt>
                <c:pt idx="47">
                  <c:v>265.11</c:v>
                </c:pt>
                <c:pt idx="48">
                  <c:v>269.54000000000002</c:v>
                </c:pt>
                <c:pt idx="49">
                  <c:v>274.61</c:v>
                </c:pt>
                <c:pt idx="50">
                  <c:v>278.29000000000002</c:v>
                </c:pt>
                <c:pt idx="51">
                  <c:v>281.27999999999997</c:v>
                </c:pt>
                <c:pt idx="52">
                  <c:v>285.5</c:v>
                </c:pt>
              </c:numCache>
            </c:numRef>
          </c:xVal>
          <c:yVal>
            <c:numRef>
              <c:f>'Longitudinal Profile'!$E$15:$E$68</c:f>
              <c:numCache>
                <c:formatCode>0.00</c:formatCode>
                <c:ptCount val="54"/>
                <c:pt idx="0">
                  <c:v>99.82</c:v>
                </c:pt>
                <c:pt idx="1">
                  <c:v>99.74</c:v>
                </c:pt>
                <c:pt idx="2">
                  <c:v>99.69</c:v>
                </c:pt>
                <c:pt idx="3">
                  <c:v>99.61</c:v>
                </c:pt>
                <c:pt idx="4">
                  <c:v>99.65</c:v>
                </c:pt>
                <c:pt idx="5">
                  <c:v>99.6</c:v>
                </c:pt>
                <c:pt idx="6">
                  <c:v>99.62</c:v>
                </c:pt>
                <c:pt idx="7">
                  <c:v>99.51</c:v>
                </c:pt>
                <c:pt idx="8">
                  <c:v>99.42</c:v>
                </c:pt>
                <c:pt idx="9">
                  <c:v>99.55</c:v>
                </c:pt>
                <c:pt idx="10">
                  <c:v>99.52</c:v>
                </c:pt>
                <c:pt idx="11">
                  <c:v>99.48</c:v>
                </c:pt>
                <c:pt idx="12">
                  <c:v>99.45</c:v>
                </c:pt>
                <c:pt idx="13">
                  <c:v>99.43</c:v>
                </c:pt>
                <c:pt idx="14">
                  <c:v>99.43</c:v>
                </c:pt>
                <c:pt idx="15">
                  <c:v>99.24</c:v>
                </c:pt>
                <c:pt idx="16">
                  <c:v>98.81</c:v>
                </c:pt>
                <c:pt idx="17">
                  <c:v>99.24</c:v>
                </c:pt>
                <c:pt idx="18">
                  <c:v>99.29</c:v>
                </c:pt>
                <c:pt idx="19">
                  <c:v>99.1</c:v>
                </c:pt>
                <c:pt idx="20">
                  <c:v>99.07</c:v>
                </c:pt>
                <c:pt idx="21">
                  <c:v>98.84</c:v>
                </c:pt>
                <c:pt idx="22">
                  <c:v>98.83</c:v>
                </c:pt>
                <c:pt idx="23">
                  <c:v>98.8</c:v>
                </c:pt>
                <c:pt idx="24">
                  <c:v>98.88</c:v>
                </c:pt>
                <c:pt idx="25">
                  <c:v>98.85</c:v>
                </c:pt>
                <c:pt idx="26">
                  <c:v>98.3</c:v>
                </c:pt>
                <c:pt idx="27">
                  <c:v>98.28</c:v>
                </c:pt>
                <c:pt idx="28">
                  <c:v>98.2</c:v>
                </c:pt>
                <c:pt idx="29">
                  <c:v>98.17</c:v>
                </c:pt>
                <c:pt idx="30">
                  <c:v>98.13</c:v>
                </c:pt>
                <c:pt idx="31">
                  <c:v>98.1</c:v>
                </c:pt>
                <c:pt idx="32">
                  <c:v>98.12</c:v>
                </c:pt>
                <c:pt idx="33">
                  <c:v>98.06</c:v>
                </c:pt>
                <c:pt idx="34">
                  <c:v>97.9</c:v>
                </c:pt>
                <c:pt idx="35">
                  <c:v>97.66</c:v>
                </c:pt>
                <c:pt idx="36">
                  <c:v>97.11</c:v>
                </c:pt>
                <c:pt idx="37">
                  <c:v>97.73</c:v>
                </c:pt>
                <c:pt idx="38">
                  <c:v>97.87</c:v>
                </c:pt>
                <c:pt idx="39">
                  <c:v>97.71</c:v>
                </c:pt>
                <c:pt idx="40">
                  <c:v>97.81</c:v>
                </c:pt>
                <c:pt idx="41">
                  <c:v>97.61</c:v>
                </c:pt>
                <c:pt idx="42">
                  <c:v>97.65</c:v>
                </c:pt>
                <c:pt idx="43">
                  <c:v>97.64</c:v>
                </c:pt>
                <c:pt idx="44">
                  <c:v>97.73</c:v>
                </c:pt>
                <c:pt idx="45">
                  <c:v>97.65</c:v>
                </c:pt>
                <c:pt idx="46">
                  <c:v>97.62</c:v>
                </c:pt>
                <c:pt idx="47">
                  <c:v>97.48</c:v>
                </c:pt>
                <c:pt idx="48">
                  <c:v>97.49</c:v>
                </c:pt>
                <c:pt idx="49">
                  <c:v>97.57</c:v>
                </c:pt>
                <c:pt idx="50">
                  <c:v>97.46</c:v>
                </c:pt>
                <c:pt idx="51">
                  <c:v>97.22</c:v>
                </c:pt>
                <c:pt idx="52">
                  <c:v>97.56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Profile'!$C$15:$C$68</c:f>
              <c:numCache>
                <c:formatCode>0.0</c:formatCode>
                <c:ptCount val="54"/>
                <c:pt idx="0">
                  <c:v>0</c:v>
                </c:pt>
                <c:pt idx="1">
                  <c:v>10.34</c:v>
                </c:pt>
                <c:pt idx="2">
                  <c:v>17.3</c:v>
                </c:pt>
                <c:pt idx="3">
                  <c:v>21.63</c:v>
                </c:pt>
                <c:pt idx="4">
                  <c:v>25.38</c:v>
                </c:pt>
                <c:pt idx="5">
                  <c:v>29.57</c:v>
                </c:pt>
                <c:pt idx="6">
                  <c:v>37.74</c:v>
                </c:pt>
                <c:pt idx="7">
                  <c:v>41.7</c:v>
                </c:pt>
                <c:pt idx="8">
                  <c:v>48.78</c:v>
                </c:pt>
                <c:pt idx="9">
                  <c:v>54.83</c:v>
                </c:pt>
                <c:pt idx="10">
                  <c:v>62.13</c:v>
                </c:pt>
                <c:pt idx="11">
                  <c:v>70.31</c:v>
                </c:pt>
                <c:pt idx="12">
                  <c:v>77.13</c:v>
                </c:pt>
                <c:pt idx="13">
                  <c:v>83.18</c:v>
                </c:pt>
                <c:pt idx="14">
                  <c:v>84.23</c:v>
                </c:pt>
                <c:pt idx="15">
                  <c:v>89.38</c:v>
                </c:pt>
                <c:pt idx="16">
                  <c:v>93.42</c:v>
                </c:pt>
                <c:pt idx="17">
                  <c:v>98.65</c:v>
                </c:pt>
                <c:pt idx="18">
                  <c:v>109.49</c:v>
                </c:pt>
                <c:pt idx="19">
                  <c:v>113.78</c:v>
                </c:pt>
                <c:pt idx="20">
                  <c:v>119.01</c:v>
                </c:pt>
                <c:pt idx="21">
                  <c:v>132.1</c:v>
                </c:pt>
                <c:pt idx="22">
                  <c:v>134.71</c:v>
                </c:pt>
                <c:pt idx="23">
                  <c:v>140.83000000000001</c:v>
                </c:pt>
                <c:pt idx="24">
                  <c:v>141.72</c:v>
                </c:pt>
                <c:pt idx="25">
                  <c:v>148.44</c:v>
                </c:pt>
                <c:pt idx="26">
                  <c:v>156.30000000000001</c:v>
                </c:pt>
                <c:pt idx="27">
                  <c:v>161.99</c:v>
                </c:pt>
                <c:pt idx="28">
                  <c:v>167.5</c:v>
                </c:pt>
                <c:pt idx="29">
                  <c:v>171.04</c:v>
                </c:pt>
                <c:pt idx="30">
                  <c:v>175.14</c:v>
                </c:pt>
                <c:pt idx="31">
                  <c:v>179.99</c:v>
                </c:pt>
                <c:pt idx="32">
                  <c:v>184.4</c:v>
                </c:pt>
                <c:pt idx="33">
                  <c:v>191.86</c:v>
                </c:pt>
                <c:pt idx="34">
                  <c:v>196.66</c:v>
                </c:pt>
                <c:pt idx="35">
                  <c:v>199.32</c:v>
                </c:pt>
                <c:pt idx="36">
                  <c:v>203.62</c:v>
                </c:pt>
                <c:pt idx="37">
                  <c:v>206.95</c:v>
                </c:pt>
                <c:pt idx="38">
                  <c:v>209.93</c:v>
                </c:pt>
                <c:pt idx="39">
                  <c:v>215.97</c:v>
                </c:pt>
                <c:pt idx="40">
                  <c:v>221.72</c:v>
                </c:pt>
                <c:pt idx="41">
                  <c:v>228.91</c:v>
                </c:pt>
                <c:pt idx="42">
                  <c:v>232.64</c:v>
                </c:pt>
                <c:pt idx="43">
                  <c:v>238</c:v>
                </c:pt>
                <c:pt idx="44">
                  <c:v>243.88</c:v>
                </c:pt>
                <c:pt idx="45">
                  <c:v>249.02</c:v>
                </c:pt>
                <c:pt idx="46">
                  <c:v>254.1</c:v>
                </c:pt>
                <c:pt idx="47">
                  <c:v>265.11</c:v>
                </c:pt>
                <c:pt idx="48">
                  <c:v>269.54000000000002</c:v>
                </c:pt>
                <c:pt idx="49">
                  <c:v>274.61</c:v>
                </c:pt>
                <c:pt idx="50">
                  <c:v>278.29000000000002</c:v>
                </c:pt>
                <c:pt idx="51">
                  <c:v>281.27999999999997</c:v>
                </c:pt>
                <c:pt idx="52">
                  <c:v>285.5</c:v>
                </c:pt>
              </c:numCache>
            </c:numRef>
          </c:xVal>
          <c:yVal>
            <c:numRef>
              <c:f>'Longitudinal Profile'!$G$15:$G$68</c:f>
              <c:numCache>
                <c:formatCode>0.00</c:formatCode>
                <c:ptCount val="54"/>
                <c:pt idx="0">
                  <c:v>99.96</c:v>
                </c:pt>
                <c:pt idx="2">
                  <c:v>99.9</c:v>
                </c:pt>
                <c:pt idx="3">
                  <c:v>99.9</c:v>
                </c:pt>
                <c:pt idx="5">
                  <c:v>99.87</c:v>
                </c:pt>
                <c:pt idx="6">
                  <c:v>99.75</c:v>
                </c:pt>
                <c:pt idx="7">
                  <c:v>99.74</c:v>
                </c:pt>
                <c:pt idx="9">
                  <c:v>99.71</c:v>
                </c:pt>
                <c:pt idx="10">
                  <c:v>99.7</c:v>
                </c:pt>
                <c:pt idx="13">
                  <c:v>99.63</c:v>
                </c:pt>
                <c:pt idx="17">
                  <c:v>99.44</c:v>
                </c:pt>
                <c:pt idx="18">
                  <c:v>99.34</c:v>
                </c:pt>
                <c:pt idx="20">
                  <c:v>99.26</c:v>
                </c:pt>
                <c:pt idx="21">
                  <c:v>99.05</c:v>
                </c:pt>
                <c:pt idx="23">
                  <c:v>99.01</c:v>
                </c:pt>
                <c:pt idx="25">
                  <c:v>98.98</c:v>
                </c:pt>
                <c:pt idx="26">
                  <c:v>98.41</c:v>
                </c:pt>
                <c:pt idx="28">
                  <c:v>98.36</c:v>
                </c:pt>
                <c:pt idx="30">
                  <c:v>98.32</c:v>
                </c:pt>
                <c:pt idx="32">
                  <c:v>98.24</c:v>
                </c:pt>
                <c:pt idx="33">
                  <c:v>98.23</c:v>
                </c:pt>
                <c:pt idx="34">
                  <c:v>98.04</c:v>
                </c:pt>
                <c:pt idx="37">
                  <c:v>97.98</c:v>
                </c:pt>
                <c:pt idx="39">
                  <c:v>97.98</c:v>
                </c:pt>
                <c:pt idx="40">
                  <c:v>97.98</c:v>
                </c:pt>
                <c:pt idx="41">
                  <c:v>97.86</c:v>
                </c:pt>
                <c:pt idx="44">
                  <c:v>97.79</c:v>
                </c:pt>
                <c:pt idx="46">
                  <c:v>97.79</c:v>
                </c:pt>
                <c:pt idx="47">
                  <c:v>97.72</c:v>
                </c:pt>
                <c:pt idx="49">
                  <c:v>97.69</c:v>
                </c:pt>
                <c:pt idx="52">
                  <c:v>97.62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88552456"/>
        <c:axId val="388555592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  <c:pt idx="0">
                        <c:v>0</c:v>
                      </c:pt>
                      <c:pt idx="1">
                        <c:v>10.34</c:v>
                      </c:pt>
                      <c:pt idx="2">
                        <c:v>17.3</c:v>
                      </c:pt>
                      <c:pt idx="3">
                        <c:v>21.63</c:v>
                      </c:pt>
                      <c:pt idx="4">
                        <c:v>25.38</c:v>
                      </c:pt>
                      <c:pt idx="5">
                        <c:v>29.57</c:v>
                      </c:pt>
                      <c:pt idx="6">
                        <c:v>37.74</c:v>
                      </c:pt>
                      <c:pt idx="7">
                        <c:v>41.7</c:v>
                      </c:pt>
                      <c:pt idx="8">
                        <c:v>48.78</c:v>
                      </c:pt>
                      <c:pt idx="9">
                        <c:v>54.83</c:v>
                      </c:pt>
                      <c:pt idx="10">
                        <c:v>62.13</c:v>
                      </c:pt>
                      <c:pt idx="11">
                        <c:v>70.31</c:v>
                      </c:pt>
                      <c:pt idx="12">
                        <c:v>77.13</c:v>
                      </c:pt>
                      <c:pt idx="13">
                        <c:v>83.18</c:v>
                      </c:pt>
                      <c:pt idx="14">
                        <c:v>84.23</c:v>
                      </c:pt>
                      <c:pt idx="15">
                        <c:v>89.38</c:v>
                      </c:pt>
                      <c:pt idx="16">
                        <c:v>93.42</c:v>
                      </c:pt>
                      <c:pt idx="17">
                        <c:v>98.65</c:v>
                      </c:pt>
                      <c:pt idx="18">
                        <c:v>109.49</c:v>
                      </c:pt>
                      <c:pt idx="19">
                        <c:v>113.78</c:v>
                      </c:pt>
                      <c:pt idx="20">
                        <c:v>119.01</c:v>
                      </c:pt>
                      <c:pt idx="21">
                        <c:v>132.1</c:v>
                      </c:pt>
                      <c:pt idx="22">
                        <c:v>134.71</c:v>
                      </c:pt>
                      <c:pt idx="23">
                        <c:v>140.83000000000001</c:v>
                      </c:pt>
                      <c:pt idx="24">
                        <c:v>141.72</c:v>
                      </c:pt>
                      <c:pt idx="25">
                        <c:v>148.44</c:v>
                      </c:pt>
                      <c:pt idx="26">
                        <c:v>156.30000000000001</c:v>
                      </c:pt>
                      <c:pt idx="27">
                        <c:v>161.99</c:v>
                      </c:pt>
                      <c:pt idx="28">
                        <c:v>167.5</c:v>
                      </c:pt>
                      <c:pt idx="29">
                        <c:v>171.04</c:v>
                      </c:pt>
                      <c:pt idx="30">
                        <c:v>175.14</c:v>
                      </c:pt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  <c:pt idx="0">
                        <c:v>0</c:v>
                      </c:pt>
                      <c:pt idx="1">
                        <c:v>10.34</c:v>
                      </c:pt>
                      <c:pt idx="2">
                        <c:v>17.3</c:v>
                      </c:pt>
                      <c:pt idx="3">
                        <c:v>21.63</c:v>
                      </c:pt>
                      <c:pt idx="4">
                        <c:v>25.38</c:v>
                      </c:pt>
                      <c:pt idx="5">
                        <c:v>29.57</c:v>
                      </c:pt>
                      <c:pt idx="6">
                        <c:v>37.74</c:v>
                      </c:pt>
                      <c:pt idx="7">
                        <c:v>41.7</c:v>
                      </c:pt>
                      <c:pt idx="8">
                        <c:v>48.78</c:v>
                      </c:pt>
                      <c:pt idx="9">
                        <c:v>54.83</c:v>
                      </c:pt>
                      <c:pt idx="10">
                        <c:v>62.13</c:v>
                      </c:pt>
                      <c:pt idx="11">
                        <c:v>70.31</c:v>
                      </c:pt>
                      <c:pt idx="12">
                        <c:v>77.13</c:v>
                      </c:pt>
                      <c:pt idx="13">
                        <c:v>83.18</c:v>
                      </c:pt>
                      <c:pt idx="14">
                        <c:v>84.23</c:v>
                      </c:pt>
                      <c:pt idx="15">
                        <c:v>89.38</c:v>
                      </c:pt>
                      <c:pt idx="16">
                        <c:v>93.42</c:v>
                      </c:pt>
                      <c:pt idx="17">
                        <c:v>98.65</c:v>
                      </c:pt>
                      <c:pt idx="18">
                        <c:v>109.49</c:v>
                      </c:pt>
                      <c:pt idx="19">
                        <c:v>113.78</c:v>
                      </c:pt>
                      <c:pt idx="20">
                        <c:v>119.01</c:v>
                      </c:pt>
                      <c:pt idx="21">
                        <c:v>132.1</c:v>
                      </c:pt>
                      <c:pt idx="22">
                        <c:v>134.71</c:v>
                      </c:pt>
                      <c:pt idx="23">
                        <c:v>140.83000000000001</c:v>
                      </c:pt>
                      <c:pt idx="24">
                        <c:v>141.72</c:v>
                      </c:pt>
                      <c:pt idx="25">
                        <c:v>148.44</c:v>
                      </c:pt>
                      <c:pt idx="26">
                        <c:v>156.30000000000001</c:v>
                      </c:pt>
                      <c:pt idx="27">
                        <c:v>161.99</c:v>
                      </c:pt>
                      <c:pt idx="28">
                        <c:v>167.5</c:v>
                      </c:pt>
                      <c:pt idx="29">
                        <c:v>171.04</c:v>
                      </c:pt>
                      <c:pt idx="30">
                        <c:v>175.14</c:v>
                      </c:pt>
                      <c:pt idx="31">
                        <c:v>179.99</c:v>
                      </c:pt>
                      <c:pt idx="32">
                        <c:v>184.4</c:v>
                      </c:pt>
                      <c:pt idx="33">
                        <c:v>191.86</c:v>
                      </c:pt>
                      <c:pt idx="34">
                        <c:v>196.66</c:v>
                      </c:pt>
                      <c:pt idx="35">
                        <c:v>199.32</c:v>
                      </c:pt>
                      <c:pt idx="36">
                        <c:v>203.62</c:v>
                      </c:pt>
                    </c:numCache>
                  </c:numRef>
                </c:xVal>
                <c:y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 xmlns:c15="http://schemas.microsoft.com/office/drawing/2012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388552456"/>
        <c:scaling>
          <c:orientation val="minMax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388555592"/>
        <c:crosses val="autoZero"/>
        <c:crossBetween val="midCat"/>
        <c:minorUnit val="25"/>
      </c:valAx>
      <c:valAx>
        <c:axId val="388555592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388552456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:a16="http://schemas.microsoft.com/office/drawing/2014/main" xmlns="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9" sqref="B9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107</v>
      </c>
      <c r="C1" s="110">
        <v>43810</v>
      </c>
      <c r="D1" s="105"/>
      <c r="E1" s="111" t="s">
        <v>106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35" t="s">
        <v>50</v>
      </c>
      <c r="D5" s="135"/>
      <c r="E5" s="135"/>
    </row>
    <row r="6" spans="2:5" ht="16.95" customHeight="1" thickTop="1" x14ac:dyDescent="0.25">
      <c r="B6" s="15" t="s">
        <v>60</v>
      </c>
      <c r="C6" s="136" t="s">
        <v>105</v>
      </c>
      <c r="D6" s="137"/>
      <c r="E6" s="138"/>
    </row>
    <row r="7" spans="2:5" ht="16.95" customHeight="1" x14ac:dyDescent="0.25">
      <c r="B7" s="15" t="s">
        <v>59</v>
      </c>
      <c r="C7" s="139" t="s">
        <v>111</v>
      </c>
      <c r="D7" s="140"/>
      <c r="E7" s="141"/>
    </row>
    <row r="8" spans="2:5" ht="16.95" customHeight="1" x14ac:dyDescent="0.25">
      <c r="B8" s="15" t="s">
        <v>21</v>
      </c>
      <c r="C8" s="142">
        <v>0.18</v>
      </c>
      <c r="D8" s="143"/>
      <c r="E8" s="144"/>
    </row>
    <row r="9" spans="2:5" ht="16.95" customHeight="1" x14ac:dyDescent="0.25">
      <c r="B9" s="15" t="s">
        <v>88</v>
      </c>
      <c r="C9" s="154" t="s">
        <v>108</v>
      </c>
      <c r="D9" s="155"/>
      <c r="E9" s="156"/>
    </row>
    <row r="10" spans="2:5" ht="16.95" customHeight="1" x14ac:dyDescent="0.25">
      <c r="B10" s="15" t="s">
        <v>52</v>
      </c>
      <c r="C10" s="148">
        <f>'Longitudinal Profile'!H9</f>
        <v>8.1961471103327126E-3</v>
      </c>
      <c r="D10" s="149"/>
      <c r="E10" s="150"/>
    </row>
    <row r="11" spans="2:5" ht="16.95" customHeight="1" x14ac:dyDescent="0.25">
      <c r="B11" s="15" t="s">
        <v>53</v>
      </c>
      <c r="C11" s="157">
        <f>'Longitudinal Profile'!H11</f>
        <v>1.1558704453441295</v>
      </c>
      <c r="D11" s="158"/>
      <c r="E11" s="159"/>
    </row>
    <row r="12" spans="2:5" ht="16.95" customHeight="1" thickBot="1" x14ac:dyDescent="0.3">
      <c r="B12" s="15" t="s">
        <v>23</v>
      </c>
      <c r="C12" s="151">
        <f>'Longitudinal Profile'!H7</f>
        <v>285.5</v>
      </c>
      <c r="D12" s="152"/>
      <c r="E12" s="153"/>
    </row>
    <row r="13" spans="2:5" ht="16.95" customHeight="1" thickTop="1" x14ac:dyDescent="0.25">
      <c r="B13" s="116" t="s">
        <v>17</v>
      </c>
      <c r="C13" s="145" t="s">
        <v>64</v>
      </c>
      <c r="D13" s="146"/>
      <c r="E13" s="147"/>
    </row>
    <row r="14" spans="2:5" ht="16.95" customHeight="1" x14ac:dyDescent="0.25">
      <c r="B14" s="114" t="s">
        <v>71</v>
      </c>
      <c r="C14" s="132">
        <f>'Cross-section'!G6</f>
        <v>4.0300999999999787</v>
      </c>
      <c r="D14" s="133"/>
      <c r="E14" s="134"/>
    </row>
    <row r="15" spans="2:5" ht="16.95" customHeight="1" x14ac:dyDescent="0.25">
      <c r="B15" s="40" t="s">
        <v>72</v>
      </c>
      <c r="C15" s="132">
        <f>'Cross-section'!G7</f>
        <v>6.3100000000000005</v>
      </c>
      <c r="D15" s="133">
        <f>'Cross-section'!H7</f>
        <v>0</v>
      </c>
      <c r="E15" s="134">
        <f>'Cross-section'!I7</f>
        <v>0</v>
      </c>
    </row>
    <row r="16" spans="2:5" ht="16.95" customHeight="1" x14ac:dyDescent="0.25">
      <c r="B16" s="40" t="s">
        <v>73</v>
      </c>
      <c r="C16" s="132">
        <f>'Cross-section'!G8</f>
        <v>0.63868462757527389</v>
      </c>
      <c r="D16" s="133">
        <f>'Cross-section'!H8</f>
        <v>0</v>
      </c>
      <c r="E16" s="134">
        <f>'Cross-section'!I8</f>
        <v>0</v>
      </c>
    </row>
    <row r="17" spans="2:5" ht="16.95" customHeight="1" x14ac:dyDescent="0.25">
      <c r="B17" s="40" t="s">
        <v>74</v>
      </c>
      <c r="C17" s="132">
        <f>'Cross-section'!G9</f>
        <v>9.8796804049527847</v>
      </c>
      <c r="D17" s="133">
        <f>'Cross-section'!H9</f>
        <v>0</v>
      </c>
      <c r="E17" s="134">
        <f>'Cross-section'!I9</f>
        <v>0</v>
      </c>
    </row>
    <row r="18" spans="2:5" ht="16.95" customHeight="1" x14ac:dyDescent="0.25">
      <c r="B18" s="40" t="s">
        <v>75</v>
      </c>
      <c r="C18" s="132">
        <f>'Cross-section'!G10</f>
        <v>0.8399999999999892</v>
      </c>
      <c r="D18" s="133">
        <f>'Cross-section'!H10</f>
        <v>0</v>
      </c>
      <c r="E18" s="134">
        <f>'Cross-section'!I10</f>
        <v>0</v>
      </c>
    </row>
    <row r="19" spans="2:5" ht="16.95" customHeight="1" x14ac:dyDescent="0.25">
      <c r="B19" s="40" t="s">
        <v>76</v>
      </c>
      <c r="C19" s="132">
        <f>'Cross-section'!G11</f>
        <v>1.3152030966973427</v>
      </c>
      <c r="D19" s="133">
        <f>'Cross-section'!H11</f>
        <v>0</v>
      </c>
      <c r="E19" s="134">
        <f>'Cross-section'!I11</f>
        <v>0</v>
      </c>
    </row>
    <row r="20" spans="2:5" ht="16.95" customHeight="1" x14ac:dyDescent="0.25">
      <c r="B20" s="40" t="s">
        <v>25</v>
      </c>
      <c r="C20" s="132">
        <f>'Cross-section'!G12</f>
        <v>0.84</v>
      </c>
      <c r="D20" s="133">
        <f>'Cross-section'!H12</f>
        <v>0</v>
      </c>
      <c r="E20" s="134">
        <f>'Cross-section'!I12</f>
        <v>0</v>
      </c>
    </row>
    <row r="21" spans="2:5" ht="16.95" customHeight="1" x14ac:dyDescent="0.25">
      <c r="B21" s="40" t="s">
        <v>77</v>
      </c>
      <c r="C21" s="132">
        <f>'Cross-section'!G13</f>
        <v>1.0000000000000129</v>
      </c>
      <c r="D21" s="133">
        <f>'Cross-section'!H13</f>
        <v>0</v>
      </c>
      <c r="E21" s="134">
        <f>'Cross-section'!I13</f>
        <v>0</v>
      </c>
    </row>
    <row r="22" spans="2:5" ht="16.95" customHeight="1" x14ac:dyDescent="0.25">
      <c r="B22" s="40" t="s">
        <v>78</v>
      </c>
      <c r="C22" s="132" t="str">
        <f>'Cross-section'!G14</f>
        <v>&gt;63</v>
      </c>
      <c r="D22" s="133">
        <f>'Cross-section'!H14</f>
        <v>0</v>
      </c>
      <c r="E22" s="134">
        <f>'Cross-section'!I14</f>
        <v>0</v>
      </c>
    </row>
    <row r="23" spans="2:5" ht="16.95" customHeight="1" thickBot="1" x14ac:dyDescent="0.3">
      <c r="B23" s="115" t="s">
        <v>79</v>
      </c>
      <c r="C23" s="132" t="str">
        <f>'Cross-section'!G15</f>
        <v>&gt;10</v>
      </c>
      <c r="D23" s="133">
        <f>'Cross-section'!H15</f>
        <v>0</v>
      </c>
      <c r="E23" s="134">
        <f>'Cross-section'!I15</f>
        <v>0</v>
      </c>
    </row>
    <row r="24" spans="2:5" ht="16.95" customHeight="1" thickTop="1" x14ac:dyDescent="0.25">
      <c r="B24" s="116" t="s">
        <v>17</v>
      </c>
      <c r="C24" s="129" t="s">
        <v>54</v>
      </c>
      <c r="D24" s="130"/>
      <c r="E24" s="131"/>
    </row>
    <row r="25" spans="2:5" ht="16.95" customHeight="1" x14ac:dyDescent="0.25">
      <c r="B25" s="40" t="s">
        <v>80</v>
      </c>
      <c r="C25" s="132">
        <f>'Cross-section'!G18</f>
        <v>7.9217158299228219</v>
      </c>
      <c r="D25" s="133">
        <f>'Cross-section'!H18</f>
        <v>0</v>
      </c>
      <c r="E25" s="134">
        <f>'Cross-section'!I18</f>
        <v>0</v>
      </c>
    </row>
    <row r="26" spans="2:5" ht="16.95" customHeight="1" x14ac:dyDescent="0.25">
      <c r="B26" s="40" t="s">
        <v>81</v>
      </c>
      <c r="C26" s="132">
        <f>'Cross-section'!G19</f>
        <v>1.965637535029618</v>
      </c>
      <c r="D26" s="133">
        <f>'Cross-section'!H19</f>
        <v>0</v>
      </c>
      <c r="E26" s="134">
        <f>'Cross-section'!I19</f>
        <v>0</v>
      </c>
    </row>
    <row r="27" spans="2:5" ht="16.95" customHeight="1" x14ac:dyDescent="0.25">
      <c r="B27" s="40" t="s">
        <v>51</v>
      </c>
      <c r="C27" s="132">
        <f>'Cross-section'!G20</f>
        <v>0.27165577168771232</v>
      </c>
      <c r="D27" s="133">
        <f>'Cross-section'!H20</f>
        <v>0</v>
      </c>
      <c r="E27" s="134">
        <f>'Cross-section'!I20</f>
        <v>0</v>
      </c>
    </row>
    <row r="28" spans="2:5" ht="16.95" customHeight="1" x14ac:dyDescent="0.25">
      <c r="B28" s="40" t="s">
        <v>82</v>
      </c>
      <c r="C28" s="132">
        <f>'Cross-section'!G21</f>
        <v>0.53397678143680349</v>
      </c>
      <c r="D28" s="133">
        <f>'Cross-section'!H21</f>
        <v>0</v>
      </c>
      <c r="E28" s="134">
        <f>'Cross-section'!I21</f>
        <v>0</v>
      </c>
    </row>
    <row r="29" spans="2:5" ht="16.95" customHeight="1" x14ac:dyDescent="0.25">
      <c r="B29" s="15" t="s">
        <v>66</v>
      </c>
      <c r="C29" s="132">
        <f>'Cross-section'!G22</f>
        <v>22.069470279011153</v>
      </c>
      <c r="D29" s="133">
        <f>'Cross-section'!H22</f>
        <v>0</v>
      </c>
      <c r="E29" s="134">
        <f>'Cross-section'!I22</f>
        <v>0</v>
      </c>
    </row>
    <row r="30" spans="2:5" ht="16.95" customHeight="1" thickBot="1" x14ac:dyDescent="0.3">
      <c r="B30" s="15" t="s">
        <v>67</v>
      </c>
      <c r="C30" s="132">
        <f>'Cross-section'!G23</f>
        <v>66.658523804881341</v>
      </c>
      <c r="D30" s="133">
        <f>'Cross-section'!H23</f>
        <v>0</v>
      </c>
      <c r="E30" s="134">
        <f>'Cross-section'!I23</f>
        <v>0</v>
      </c>
    </row>
    <row r="31" spans="2:5" ht="16.95" customHeight="1" thickTop="1" x14ac:dyDescent="0.25">
      <c r="B31" s="127" t="s">
        <v>17</v>
      </c>
      <c r="C31" s="124" t="s">
        <v>57</v>
      </c>
      <c r="D31" s="125"/>
      <c r="E31" s="126"/>
    </row>
    <row r="32" spans="2:5" ht="16.95" customHeight="1" thickBot="1" x14ac:dyDescent="0.3">
      <c r="B32" s="128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86</v>
      </c>
      <c r="C33" s="13">
        <f>'Planform Geometry'!J7</f>
        <v>44</v>
      </c>
      <c r="D33" s="13">
        <f>'Planform Geometry'!K7</f>
        <v>66</v>
      </c>
      <c r="E33" s="13">
        <f>'Planform Geometry'!L7</f>
        <v>83</v>
      </c>
    </row>
    <row r="34" spans="2:5" ht="16.95" customHeight="1" x14ac:dyDescent="0.25">
      <c r="B34" s="40" t="s">
        <v>94</v>
      </c>
      <c r="C34" s="14">
        <f>C33/$C$15</f>
        <v>6.9730586370839935</v>
      </c>
      <c r="D34" s="14">
        <f t="shared" ref="D34:E34" si="0">D33/$C$15</f>
        <v>10.45958795562599</v>
      </c>
      <c r="E34" s="14">
        <f t="shared" si="0"/>
        <v>13.153724247226624</v>
      </c>
    </row>
    <row r="35" spans="2:5" ht="16.95" customHeight="1" x14ac:dyDescent="0.25">
      <c r="B35" s="40" t="s">
        <v>26</v>
      </c>
      <c r="C35" s="13">
        <f>+'Planform Geometry'!J8</f>
        <v>14</v>
      </c>
      <c r="D35" s="13">
        <f>+'Planform Geometry'!K8</f>
        <v>26</v>
      </c>
      <c r="E35" s="13">
        <f>+'Planform Geometry'!L8</f>
        <v>37</v>
      </c>
    </row>
    <row r="36" spans="2:5" ht="16.95" customHeight="1" x14ac:dyDescent="0.25">
      <c r="B36" s="40" t="s">
        <v>95</v>
      </c>
      <c r="C36" s="14">
        <f>C35/$C$15</f>
        <v>2.2187004754358162</v>
      </c>
      <c r="D36" s="14">
        <f t="shared" ref="D36:E36" si="1">D35/$C$15</f>
        <v>4.1204437400950864</v>
      </c>
      <c r="E36" s="14">
        <f t="shared" si="1"/>
        <v>5.863708399366085</v>
      </c>
    </row>
    <row r="37" spans="2:5" ht="16.95" customHeight="1" x14ac:dyDescent="0.25">
      <c r="B37" s="40" t="s">
        <v>87</v>
      </c>
      <c r="C37" s="13">
        <f>+'Planform Geometry'!J9</f>
        <v>13</v>
      </c>
      <c r="D37" s="13">
        <f>+'Planform Geometry'!K9</f>
        <v>18</v>
      </c>
      <c r="E37" s="13">
        <f>+'Planform Geometry'!L9</f>
        <v>25</v>
      </c>
    </row>
    <row r="38" spans="2:5" ht="16.95" customHeight="1" thickBot="1" x14ac:dyDescent="0.3">
      <c r="B38" s="115" t="s">
        <v>96</v>
      </c>
      <c r="C38" s="14">
        <f>C37/$C$15</f>
        <v>2.0602218700475432</v>
      </c>
      <c r="D38" s="14">
        <f t="shared" ref="D38:E38" si="2">D37/$C$15</f>
        <v>2.8526148969889062</v>
      </c>
      <c r="E38" s="14">
        <f t="shared" si="2"/>
        <v>3.9619651347068143</v>
      </c>
    </row>
    <row r="39" spans="2:5" ht="16.95" customHeight="1" thickTop="1" x14ac:dyDescent="0.25">
      <c r="B39" s="127" t="s">
        <v>17</v>
      </c>
      <c r="C39" s="124" t="s">
        <v>58</v>
      </c>
      <c r="D39" s="125"/>
      <c r="E39" s="126"/>
    </row>
    <row r="40" spans="2:5" ht="16.95" customHeight="1" thickBot="1" x14ac:dyDescent="0.3">
      <c r="B40" s="128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97</v>
      </c>
      <c r="C41" s="14">
        <f>+'Longitudinal Profile'!T8</f>
        <v>16.3</v>
      </c>
      <c r="D41" s="14">
        <f>+'Longitudinal Profile'!U8</f>
        <v>25</v>
      </c>
      <c r="E41" s="14">
        <f>+'Longitudinal Profile'!V8</f>
        <v>41.6</v>
      </c>
    </row>
    <row r="42" spans="2:5" ht="16.95" customHeight="1" x14ac:dyDescent="0.25">
      <c r="B42" s="40" t="s">
        <v>98</v>
      </c>
      <c r="C42" s="14">
        <f>C41/$C$15</f>
        <v>2.583201267828843</v>
      </c>
      <c r="D42" s="14">
        <f t="shared" ref="D42:E42" si="3">D41/$C$15</f>
        <v>3.9619651347068143</v>
      </c>
      <c r="E42" s="14">
        <f t="shared" si="3"/>
        <v>6.5927099841521395</v>
      </c>
    </row>
    <row r="43" spans="2:5" ht="16.95" customHeight="1" x14ac:dyDescent="0.25">
      <c r="B43" s="40" t="s">
        <v>22</v>
      </c>
      <c r="C43" s="16">
        <f>+'Longitudinal Profile'!T9</f>
        <v>44.6</v>
      </c>
      <c r="D43" s="16">
        <f>+'Longitudinal Profile'!U9</f>
        <v>55.099999999999994</v>
      </c>
      <c r="E43" s="16">
        <f>+'Longitudinal Profile'!V9</f>
        <v>77.7</v>
      </c>
    </row>
    <row r="44" spans="2:5" ht="16.95" customHeight="1" x14ac:dyDescent="0.25">
      <c r="B44" s="40" t="s">
        <v>99</v>
      </c>
      <c r="C44" s="14">
        <f>C43/$C$15</f>
        <v>7.0681458003169571</v>
      </c>
      <c r="D44" s="14">
        <f>D43/$C$15</f>
        <v>8.7321711568938181</v>
      </c>
      <c r="E44" s="14">
        <f>E43/$C$15</f>
        <v>12.31378763866878</v>
      </c>
    </row>
    <row r="45" spans="2:5" ht="16.95" customHeight="1" x14ac:dyDescent="0.25">
      <c r="B45" s="40" t="s">
        <v>100</v>
      </c>
      <c r="C45" s="14">
        <f>+'Longitudinal Profile'!T7</f>
        <v>22.2</v>
      </c>
      <c r="D45" s="14">
        <f>+'Longitudinal Profile'!U7</f>
        <v>28.4</v>
      </c>
      <c r="E45" s="14">
        <f>+'Longitudinal Profile'!V7</f>
        <v>48.3</v>
      </c>
    </row>
    <row r="46" spans="2:5" ht="16.95" customHeight="1" x14ac:dyDescent="0.25">
      <c r="B46" s="40" t="s">
        <v>101</v>
      </c>
      <c r="C46" s="14">
        <f>C45/$C$15</f>
        <v>3.5182250396196508</v>
      </c>
      <c r="D46" s="14">
        <f t="shared" ref="D46:E46" si="4">D45/$C$15</f>
        <v>4.5007923930269405</v>
      </c>
      <c r="E46" s="14">
        <f t="shared" si="4"/>
        <v>7.6545166402535649</v>
      </c>
    </row>
    <row r="47" spans="2:5" ht="16.95" customHeight="1" x14ac:dyDescent="0.25">
      <c r="B47" s="40" t="s">
        <v>102</v>
      </c>
      <c r="C47" s="62">
        <f>+'Longitudinal Profile'!T10</f>
        <v>2.8E-3</v>
      </c>
      <c r="D47" s="62">
        <f>+'Longitudinal Profile'!U10</f>
        <v>8.6E-3</v>
      </c>
      <c r="E47" s="62">
        <f>+'Longitudinal Profile'!V10</f>
        <v>1.95E-2</v>
      </c>
    </row>
    <row r="48" spans="2:5" ht="16.95" customHeight="1" x14ac:dyDescent="0.25">
      <c r="B48" s="40" t="s">
        <v>103</v>
      </c>
      <c r="C48" s="14">
        <f>C47/$C$10</f>
        <v>0.34162393162393317</v>
      </c>
      <c r="D48" s="14">
        <f t="shared" ref="D48:E48" si="5">D47/$C$10</f>
        <v>1.0492735042735091</v>
      </c>
      <c r="E48" s="14">
        <f t="shared" si="5"/>
        <v>2.3791666666666775</v>
      </c>
    </row>
  </sheetData>
  <mergeCells count="30">
    <mergeCell ref="C19:E19"/>
    <mergeCell ref="C20:E20"/>
    <mergeCell ref="C21:E21"/>
    <mergeCell ref="C22:E22"/>
    <mergeCell ref="C23:E23"/>
    <mergeCell ref="C14:E14"/>
    <mergeCell ref="C15:E15"/>
    <mergeCell ref="C16:E16"/>
    <mergeCell ref="C17:E17"/>
    <mergeCell ref="C18:E18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1"/>
  <sheetViews>
    <sheetView zoomScaleNormal="100" workbookViewId="0">
      <selection activeCell="B1" sqref="B1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3" t="s">
        <v>17</v>
      </c>
      <c r="C5" s="164"/>
      <c r="D5" s="164"/>
      <c r="E5" s="164"/>
      <c r="F5" s="165"/>
      <c r="G5" s="163" t="s">
        <v>64</v>
      </c>
      <c r="H5" s="164"/>
      <c r="I5" s="165"/>
      <c r="K5" s="5"/>
      <c r="L5" s="5"/>
    </row>
    <row r="6" spans="2:12" ht="16.5" customHeight="1" x14ac:dyDescent="0.25">
      <c r="B6" s="160" t="s">
        <v>71</v>
      </c>
      <c r="C6" s="161"/>
      <c r="D6" s="161"/>
      <c r="E6" s="161"/>
      <c r="F6" s="162"/>
      <c r="G6" s="166">
        <f>K30</f>
        <v>4.0300999999999787</v>
      </c>
      <c r="H6" s="167"/>
      <c r="I6" s="168"/>
      <c r="K6" s="5"/>
      <c r="L6" s="5"/>
    </row>
    <row r="7" spans="2:12" ht="16.5" customHeight="1" x14ac:dyDescent="0.25">
      <c r="B7" s="160" t="s">
        <v>72</v>
      </c>
      <c r="C7" s="161"/>
      <c r="D7" s="161"/>
      <c r="E7" s="161"/>
      <c r="F7" s="162"/>
      <c r="G7" s="166">
        <f t="shared" ref="G7:G15" si="0">K31</f>
        <v>6.3100000000000005</v>
      </c>
      <c r="H7" s="167"/>
      <c r="I7" s="168"/>
      <c r="J7" s="12"/>
      <c r="K7" s="5"/>
      <c r="L7" s="5"/>
    </row>
    <row r="8" spans="2:12" ht="16.5" customHeight="1" x14ac:dyDescent="0.25">
      <c r="B8" s="160" t="s">
        <v>73</v>
      </c>
      <c r="C8" s="161"/>
      <c r="D8" s="161"/>
      <c r="E8" s="161"/>
      <c r="F8" s="162"/>
      <c r="G8" s="166">
        <f t="shared" si="0"/>
        <v>0.63868462757527389</v>
      </c>
      <c r="H8" s="167"/>
      <c r="I8" s="168"/>
      <c r="J8" s="12"/>
      <c r="K8" s="5"/>
      <c r="L8" s="5"/>
    </row>
    <row r="9" spans="2:12" ht="16.5" customHeight="1" x14ac:dyDescent="0.25">
      <c r="B9" s="160" t="s">
        <v>74</v>
      </c>
      <c r="C9" s="161"/>
      <c r="D9" s="161"/>
      <c r="E9" s="161"/>
      <c r="F9" s="162"/>
      <c r="G9" s="166">
        <f t="shared" si="0"/>
        <v>9.8796804049527847</v>
      </c>
      <c r="H9" s="167"/>
      <c r="I9" s="168"/>
      <c r="J9" s="12"/>
      <c r="K9" s="5"/>
      <c r="L9" s="5"/>
    </row>
    <row r="10" spans="2:12" ht="16.5" customHeight="1" x14ac:dyDescent="0.25">
      <c r="B10" s="160" t="s">
        <v>75</v>
      </c>
      <c r="C10" s="161"/>
      <c r="D10" s="161"/>
      <c r="E10" s="161"/>
      <c r="F10" s="162"/>
      <c r="G10" s="166">
        <f t="shared" si="0"/>
        <v>0.8399999999999892</v>
      </c>
      <c r="H10" s="167"/>
      <c r="I10" s="168"/>
      <c r="J10" s="12"/>
      <c r="K10" s="5"/>
      <c r="L10" s="5"/>
    </row>
    <row r="11" spans="2:12" ht="16.5" customHeight="1" x14ac:dyDescent="0.25">
      <c r="B11" s="160" t="s">
        <v>76</v>
      </c>
      <c r="C11" s="161"/>
      <c r="D11" s="161"/>
      <c r="E11" s="161"/>
      <c r="F11" s="162"/>
      <c r="G11" s="166">
        <f t="shared" si="0"/>
        <v>1.3152030966973427</v>
      </c>
      <c r="H11" s="167"/>
      <c r="I11" s="168"/>
      <c r="J11" s="12"/>
      <c r="K11" s="5"/>
      <c r="L11" s="5"/>
    </row>
    <row r="12" spans="2:12" ht="16.5" customHeight="1" x14ac:dyDescent="0.25">
      <c r="B12" s="172" t="s">
        <v>25</v>
      </c>
      <c r="C12" s="173"/>
      <c r="D12" s="173"/>
      <c r="E12" s="173"/>
      <c r="F12" s="174"/>
      <c r="G12" s="166">
        <f t="shared" si="0"/>
        <v>0.84</v>
      </c>
      <c r="H12" s="167"/>
      <c r="I12" s="168"/>
      <c r="J12" s="12"/>
      <c r="K12" s="5"/>
      <c r="L12" s="5"/>
    </row>
    <row r="13" spans="2:12" ht="16.5" customHeight="1" x14ac:dyDescent="0.25">
      <c r="B13" s="172" t="s">
        <v>77</v>
      </c>
      <c r="C13" s="173"/>
      <c r="D13" s="173"/>
      <c r="E13" s="173"/>
      <c r="F13" s="174"/>
      <c r="G13" s="166">
        <f t="shared" si="0"/>
        <v>1.0000000000000129</v>
      </c>
      <c r="H13" s="167"/>
      <c r="I13" s="168"/>
      <c r="J13" s="12"/>
      <c r="K13" s="5"/>
      <c r="L13" s="5"/>
    </row>
    <row r="14" spans="2:12" ht="16.5" customHeight="1" x14ac:dyDescent="0.25">
      <c r="B14" s="169" t="s">
        <v>78</v>
      </c>
      <c r="C14" s="170"/>
      <c r="D14" s="170"/>
      <c r="E14" s="170"/>
      <c r="F14" s="171"/>
      <c r="G14" s="166" t="str">
        <f t="shared" si="0"/>
        <v>&gt;63</v>
      </c>
      <c r="H14" s="167"/>
      <c r="I14" s="168"/>
      <c r="J14" s="12"/>
      <c r="K14" s="5"/>
      <c r="L14" s="5"/>
    </row>
    <row r="15" spans="2:12" ht="16.5" customHeight="1" x14ac:dyDescent="0.25">
      <c r="B15" s="160" t="s">
        <v>79</v>
      </c>
      <c r="C15" s="161"/>
      <c r="D15" s="161"/>
      <c r="E15" s="161"/>
      <c r="F15" s="162"/>
      <c r="G15" s="166" t="str">
        <f t="shared" si="0"/>
        <v>&gt;10</v>
      </c>
      <c r="H15" s="167"/>
      <c r="I15" s="168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3" t="s">
        <v>17</v>
      </c>
      <c r="C17" s="164"/>
      <c r="D17" s="164"/>
      <c r="E17" s="164"/>
      <c r="F17" s="165"/>
      <c r="G17" s="163" t="s">
        <v>54</v>
      </c>
      <c r="H17" s="164"/>
      <c r="I17" s="165"/>
      <c r="K17" s="5"/>
      <c r="L17" s="5"/>
    </row>
    <row r="18" spans="2:12" ht="16.5" customHeight="1" x14ac:dyDescent="0.25">
      <c r="B18" s="160" t="s">
        <v>80</v>
      </c>
      <c r="C18" s="161"/>
      <c r="D18" s="161"/>
      <c r="E18" s="161"/>
      <c r="F18" s="162"/>
      <c r="G18" s="175">
        <f>K44</f>
        <v>7.9217158299228219</v>
      </c>
      <c r="H18" s="176"/>
      <c r="I18" s="177"/>
      <c r="K18" s="5"/>
      <c r="L18" s="5"/>
    </row>
    <row r="19" spans="2:12" ht="16.5" customHeight="1" x14ac:dyDescent="0.25">
      <c r="B19" s="160" t="s">
        <v>81</v>
      </c>
      <c r="C19" s="161"/>
      <c r="D19" s="161"/>
      <c r="E19" s="161"/>
      <c r="F19" s="162"/>
      <c r="G19" s="132">
        <f t="shared" ref="G19:G23" si="1">K45</f>
        <v>1.965637535029618</v>
      </c>
      <c r="H19" s="133"/>
      <c r="I19" s="134"/>
      <c r="K19" s="5"/>
      <c r="L19" s="5"/>
    </row>
    <row r="20" spans="2:12" ht="16.5" customHeight="1" x14ac:dyDescent="0.25">
      <c r="B20" s="160" t="s">
        <v>82</v>
      </c>
      <c r="C20" s="161"/>
      <c r="D20" s="161"/>
      <c r="E20" s="161"/>
      <c r="F20" s="162"/>
      <c r="G20" s="132">
        <f t="shared" si="1"/>
        <v>0.27165577168771232</v>
      </c>
      <c r="H20" s="133"/>
      <c r="I20" s="134"/>
      <c r="J20" s="2"/>
      <c r="K20" s="5"/>
      <c r="L20" s="5"/>
    </row>
    <row r="21" spans="2:12" ht="16.5" customHeight="1" x14ac:dyDescent="0.25">
      <c r="B21" s="160" t="s">
        <v>49</v>
      </c>
      <c r="C21" s="161"/>
      <c r="D21" s="161"/>
      <c r="E21" s="161"/>
      <c r="F21" s="162"/>
      <c r="G21" s="132">
        <f t="shared" si="1"/>
        <v>0.53397678143680349</v>
      </c>
      <c r="H21" s="133"/>
      <c r="I21" s="134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75">
        <f t="shared" si="1"/>
        <v>22.069470279011153</v>
      </c>
      <c r="H22" s="176"/>
      <c r="I22" s="177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75">
        <f t="shared" si="1"/>
        <v>66.658523804881341</v>
      </c>
      <c r="H23" s="176"/>
      <c r="I23" s="177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>
        <v>293</v>
      </c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98.39</v>
      </c>
      <c r="F29" s="31">
        <f t="shared" ref="F29:F39" si="2">IF(E29&gt;0,IF(E29&lt;K$29,K$29-E29,0),0)</f>
        <v>0</v>
      </c>
      <c r="G29" s="32">
        <f t="shared" ref="G29:G39" si="3">IF(E29&gt;0,IF(E29&lt;=K$29,C29-C28,0),0)</f>
        <v>0</v>
      </c>
      <c r="H29" s="31">
        <f t="shared" ref="H29:H39" si="4">IF(E29&lt;=K$29,G29*(F28+F29)/2,0)</f>
        <v>0</v>
      </c>
      <c r="J29" s="33" t="s">
        <v>15</v>
      </c>
      <c r="K29" s="34">
        <f>LOOKUP("LBKF",B29:E50)</f>
        <v>98.13</v>
      </c>
      <c r="L29" s="35"/>
    </row>
    <row r="30" spans="2:12" ht="16.5" customHeight="1" x14ac:dyDescent="0.25">
      <c r="B30" s="119"/>
      <c r="C30" s="120">
        <v>3.83</v>
      </c>
      <c r="D30" s="121"/>
      <c r="E30" s="30">
        <v>98.39</v>
      </c>
      <c r="F30" s="31">
        <f t="shared" ref="F30:F38" si="5">IF(E30&gt;0,IF(E30&lt;K$29,K$29-E30,0),0)</f>
        <v>0</v>
      </c>
      <c r="G30" s="32">
        <f t="shared" ref="G30:G38" si="6">IF(E30&gt;0,IF(E30&lt;=K$29,C30-C29,0),0)</f>
        <v>0</v>
      </c>
      <c r="H30" s="31">
        <f t="shared" ref="H30:H38" si="7">IF(E30&lt;=K$29,G30*(F29+F30)/2,0)</f>
        <v>0</v>
      </c>
      <c r="J30" s="37" t="s">
        <v>71</v>
      </c>
      <c r="K30" s="11">
        <f>SUM(H29:H50)</f>
        <v>4.0300999999999787</v>
      </c>
      <c r="L30" s="35"/>
    </row>
    <row r="31" spans="2:12" ht="16.5" customHeight="1" x14ac:dyDescent="0.25">
      <c r="B31" s="119"/>
      <c r="C31" s="120">
        <v>4.6399999999999997</v>
      </c>
      <c r="D31" s="121"/>
      <c r="E31" s="30">
        <v>98.31</v>
      </c>
      <c r="F31" s="31">
        <f t="shared" si="5"/>
        <v>0</v>
      </c>
      <c r="G31" s="32">
        <f t="shared" si="6"/>
        <v>0</v>
      </c>
      <c r="H31" s="31">
        <f t="shared" si="7"/>
        <v>0</v>
      </c>
      <c r="J31" s="37" t="s">
        <v>72</v>
      </c>
      <c r="K31" s="11">
        <f>LOOKUP("RBKF",B29:C50)-LOOKUP("LBKF",B29:C50)</f>
        <v>6.3100000000000005</v>
      </c>
      <c r="L31" s="35"/>
    </row>
    <row r="32" spans="2:12" ht="16.5" customHeight="1" x14ac:dyDescent="0.25">
      <c r="B32" s="119" t="s">
        <v>2</v>
      </c>
      <c r="C32" s="120">
        <v>4.76</v>
      </c>
      <c r="D32" s="121"/>
      <c r="E32" s="30">
        <v>98.13</v>
      </c>
      <c r="F32" s="31">
        <f t="shared" si="5"/>
        <v>0</v>
      </c>
      <c r="G32" s="32">
        <f t="shared" si="6"/>
        <v>0.12000000000000011</v>
      </c>
      <c r="H32" s="31">
        <f t="shared" si="7"/>
        <v>0</v>
      </c>
      <c r="J32" s="37" t="s">
        <v>73</v>
      </c>
      <c r="K32" s="11">
        <f>K30/K31</f>
        <v>0.63868462757527389</v>
      </c>
      <c r="L32" s="35"/>
    </row>
    <row r="33" spans="2:13" ht="16.5" customHeight="1" x14ac:dyDescent="0.25">
      <c r="B33" s="119"/>
      <c r="C33" s="120">
        <v>5.1499999999999995</v>
      </c>
      <c r="D33" s="121"/>
      <c r="E33" s="30">
        <v>97.55</v>
      </c>
      <c r="F33" s="31">
        <f t="shared" si="5"/>
        <v>0.57999999999999829</v>
      </c>
      <c r="G33" s="32">
        <f t="shared" si="6"/>
        <v>0.38999999999999968</v>
      </c>
      <c r="H33" s="31">
        <f t="shared" si="7"/>
        <v>0.11309999999999958</v>
      </c>
      <c r="J33" s="37" t="s">
        <v>74</v>
      </c>
      <c r="K33" s="38">
        <f>K31/K32</f>
        <v>9.8796804049527847</v>
      </c>
      <c r="L33" s="35"/>
    </row>
    <row r="34" spans="2:13" ht="16.5" customHeight="1" x14ac:dyDescent="0.25">
      <c r="B34" s="119"/>
      <c r="C34" s="120">
        <v>5.9599999999999991</v>
      </c>
      <c r="D34" s="121"/>
      <c r="E34" s="30">
        <v>97.32</v>
      </c>
      <c r="F34" s="31">
        <f t="shared" si="5"/>
        <v>0.81000000000000227</v>
      </c>
      <c r="G34" s="32">
        <f t="shared" si="6"/>
        <v>0.80999999999999961</v>
      </c>
      <c r="H34" s="31">
        <f t="shared" si="7"/>
        <v>0.56294999999999995</v>
      </c>
      <c r="J34" s="37" t="s">
        <v>75</v>
      </c>
      <c r="K34" s="11">
        <f>MAX(F29:F50)</f>
        <v>0.8399999999999892</v>
      </c>
      <c r="L34" s="35"/>
    </row>
    <row r="35" spans="2:13" ht="16.5" customHeight="1" x14ac:dyDescent="0.25">
      <c r="B35" s="119"/>
      <c r="C35" s="120">
        <v>7.57</v>
      </c>
      <c r="D35" s="121"/>
      <c r="E35" s="30">
        <v>97.33</v>
      </c>
      <c r="F35" s="31">
        <f t="shared" si="5"/>
        <v>0.79999999999999716</v>
      </c>
      <c r="G35" s="32">
        <f t="shared" si="6"/>
        <v>1.6100000000000012</v>
      </c>
      <c r="H35" s="31">
        <f t="shared" si="7"/>
        <v>1.2960500000000006</v>
      </c>
      <c r="J35" s="37" t="s">
        <v>76</v>
      </c>
      <c r="K35" s="39">
        <f>K34/K32</f>
        <v>1.3152030966973427</v>
      </c>
      <c r="L35" s="35"/>
    </row>
    <row r="36" spans="2:13" ht="16.5" customHeight="1" x14ac:dyDescent="0.25">
      <c r="B36" s="119"/>
      <c r="C36" s="120">
        <v>9.0399999999999991</v>
      </c>
      <c r="D36" s="121"/>
      <c r="E36" s="30">
        <v>97.29</v>
      </c>
      <c r="F36" s="31">
        <f t="shared" si="5"/>
        <v>0.8399999999999892</v>
      </c>
      <c r="G36" s="32">
        <f t="shared" si="6"/>
        <v>1.4699999999999989</v>
      </c>
      <c r="H36" s="31">
        <f t="shared" si="7"/>
        <v>1.2053999999999891</v>
      </c>
      <c r="J36" s="40" t="s">
        <v>25</v>
      </c>
      <c r="K36" s="41">
        <v>0.84</v>
      </c>
      <c r="L36" s="35"/>
    </row>
    <row r="37" spans="2:13" ht="16.5" customHeight="1" x14ac:dyDescent="0.25">
      <c r="B37" s="119" t="s">
        <v>3</v>
      </c>
      <c r="C37" s="120">
        <v>11.07</v>
      </c>
      <c r="D37" s="121"/>
      <c r="E37" s="30">
        <v>98.13</v>
      </c>
      <c r="F37" s="31">
        <f t="shared" si="5"/>
        <v>0</v>
      </c>
      <c r="G37" s="32">
        <f t="shared" si="6"/>
        <v>2.0300000000000011</v>
      </c>
      <c r="H37" s="31">
        <f t="shared" si="7"/>
        <v>0.85259999999998948</v>
      </c>
      <c r="J37" s="40" t="s">
        <v>77</v>
      </c>
      <c r="K37" s="42">
        <f>+K36/K34</f>
        <v>1.0000000000000129</v>
      </c>
      <c r="L37" s="35"/>
    </row>
    <row r="38" spans="2:13" ht="16.5" customHeight="1" x14ac:dyDescent="0.25">
      <c r="B38" s="119"/>
      <c r="C38" s="120">
        <v>13.85</v>
      </c>
      <c r="D38" s="121"/>
      <c r="E38" s="30">
        <v>98.22</v>
      </c>
      <c r="F38" s="31">
        <f t="shared" si="5"/>
        <v>0</v>
      </c>
      <c r="G38" s="32">
        <f t="shared" si="6"/>
        <v>0</v>
      </c>
      <c r="H38" s="31">
        <f t="shared" si="7"/>
        <v>0</v>
      </c>
      <c r="J38" s="43" t="s">
        <v>78</v>
      </c>
      <c r="K38" s="44" t="s">
        <v>109</v>
      </c>
      <c r="L38" s="35"/>
    </row>
    <row r="39" spans="2:13" ht="16.5" customHeight="1" x14ac:dyDescent="0.25">
      <c r="B39" s="119"/>
      <c r="C39" s="120">
        <v>16.79</v>
      </c>
      <c r="D39" s="121"/>
      <c r="E39" s="30">
        <v>98.46</v>
      </c>
      <c r="F39" s="31">
        <f t="shared" si="2"/>
        <v>0</v>
      </c>
      <c r="G39" s="32">
        <f t="shared" si="3"/>
        <v>0</v>
      </c>
      <c r="H39" s="31">
        <f t="shared" si="4"/>
        <v>0</v>
      </c>
      <c r="J39" s="37" t="s">
        <v>79</v>
      </c>
      <c r="K39" s="11" t="s">
        <v>110</v>
      </c>
      <c r="L39" s="35"/>
    </row>
    <row r="40" spans="2:13" ht="16.5" customHeight="1" x14ac:dyDescent="0.25">
      <c r="B40" s="119"/>
      <c r="C40" s="120"/>
      <c r="D40" s="121"/>
      <c r="E40" s="30"/>
      <c r="F40" s="31"/>
      <c r="G40" s="32"/>
      <c r="H40" s="31"/>
      <c r="J40" s="37" t="s">
        <v>8</v>
      </c>
      <c r="K40" s="108">
        <f>+'Longitudinal Profile'!$H$9</f>
        <v>8.1961471103327126E-3</v>
      </c>
      <c r="L40" s="45"/>
    </row>
    <row r="41" spans="2:13" ht="16.5" customHeight="1" x14ac:dyDescent="0.25">
      <c r="B41" s="119"/>
      <c r="C41" s="120"/>
      <c r="D41" s="121"/>
      <c r="E41" s="30"/>
      <c r="F41" s="31"/>
      <c r="G41" s="32"/>
      <c r="H41" s="31"/>
      <c r="J41" s="37" t="s">
        <v>10</v>
      </c>
      <c r="K41" s="46">
        <v>4.4999999999999998E-2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7.5873692551505485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0.53115907035422294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7.9217158299228219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1.965637535029618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0.27165577168771232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0.53397678143680349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22.069470279011153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66.658523804881341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49"/>
      <c r="C51" s="50"/>
      <c r="D51" s="50"/>
      <c r="E51" s="50"/>
      <c r="F51" s="3"/>
    </row>
  </sheetData>
  <mergeCells count="34">
    <mergeCell ref="G23:I23"/>
    <mergeCell ref="G18:I18"/>
    <mergeCell ref="G19:I19"/>
    <mergeCell ref="G20:I20"/>
    <mergeCell ref="G21:I21"/>
    <mergeCell ref="G22:I22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B18:F18"/>
    <mergeCell ref="B19:F19"/>
    <mergeCell ref="B20:F20"/>
    <mergeCell ref="B21:F21"/>
    <mergeCell ref="B15:F15"/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X68"/>
  <sheetViews>
    <sheetView topLeftCell="A4" zoomScaleNormal="100" workbookViewId="0">
      <selection activeCell="I5" sqref="I5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4" ht="16.5" customHeight="1" x14ac:dyDescent="0.3">
      <c r="B2" s="51" t="s">
        <v>24</v>
      </c>
      <c r="C2" s="2"/>
      <c r="D2" s="52"/>
      <c r="I2" s="64"/>
    </row>
    <row r="3" spans="2:24" ht="16.5" customHeight="1" x14ac:dyDescent="0.3">
      <c r="B3" s="7" t="s">
        <v>14</v>
      </c>
      <c r="C3" s="65"/>
      <c r="D3" s="66"/>
      <c r="I3" s="55"/>
    </row>
    <row r="4" spans="2:24" ht="16.5" customHeight="1" x14ac:dyDescent="0.3">
      <c r="I4" s="67"/>
    </row>
    <row r="5" spans="2:24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81" t="s">
        <v>17</v>
      </c>
      <c r="K5" s="182"/>
      <c r="L5" s="185" t="s">
        <v>47</v>
      </c>
      <c r="M5" s="186"/>
      <c r="N5" s="186"/>
      <c r="O5" s="186"/>
      <c r="P5" s="186"/>
      <c r="Q5" s="186"/>
      <c r="R5" s="186"/>
      <c r="S5" s="187"/>
      <c r="T5" s="180" t="s">
        <v>34</v>
      </c>
      <c r="U5" s="180"/>
      <c r="V5" s="180"/>
    </row>
    <row r="6" spans="2:24" ht="16.5" customHeight="1" thickTop="1" thickBot="1" x14ac:dyDescent="0.35">
      <c r="B6" s="71" t="s">
        <v>12</v>
      </c>
      <c r="C6" s="72">
        <v>0</v>
      </c>
      <c r="D6" s="73">
        <v>99.96</v>
      </c>
      <c r="F6" s="183" t="s">
        <v>28</v>
      </c>
      <c r="G6" s="184"/>
      <c r="H6" s="74">
        <v>247</v>
      </c>
      <c r="I6" s="70"/>
      <c r="J6" s="182"/>
      <c r="K6" s="182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5" t="s">
        <v>18</v>
      </c>
      <c r="U6" s="75" t="s">
        <v>19</v>
      </c>
      <c r="V6" s="75" t="s">
        <v>20</v>
      </c>
    </row>
    <row r="7" spans="2:24" ht="16.5" customHeight="1" thickTop="1" x14ac:dyDescent="0.3">
      <c r="B7" s="21" t="s">
        <v>13</v>
      </c>
      <c r="C7" s="11">
        <v>285.5</v>
      </c>
      <c r="D7" s="73">
        <v>97.62</v>
      </c>
      <c r="F7" s="76" t="s">
        <v>29</v>
      </c>
      <c r="G7" s="77"/>
      <c r="H7" s="39">
        <f>C7-C6</f>
        <v>285.5</v>
      </c>
      <c r="I7" s="67"/>
      <c r="J7" s="181" t="s">
        <v>84</v>
      </c>
      <c r="K7" s="181"/>
      <c r="L7" s="41">
        <v>37.700000000000003</v>
      </c>
      <c r="M7" s="41">
        <v>28.4</v>
      </c>
      <c r="N7" s="41">
        <v>22.6</v>
      </c>
      <c r="O7" s="41">
        <v>48.3</v>
      </c>
      <c r="P7" s="41">
        <v>22.2</v>
      </c>
      <c r="Q7" s="41"/>
      <c r="R7" s="41"/>
      <c r="S7" s="41"/>
      <c r="T7" s="14">
        <f>MIN(L7:P7)</f>
        <v>22.2</v>
      </c>
      <c r="U7" s="14">
        <f>MEDIAN(L7:P7)</f>
        <v>28.4</v>
      </c>
      <c r="V7" s="14">
        <f>MAX(L7:P7)</f>
        <v>48.3</v>
      </c>
      <c r="X7" s="123"/>
    </row>
    <row r="8" spans="2:24" ht="16.5" customHeight="1" x14ac:dyDescent="0.3">
      <c r="B8" s="78"/>
      <c r="C8" s="79" t="s">
        <v>89</v>
      </c>
      <c r="D8" s="103"/>
      <c r="F8" s="76" t="s">
        <v>30</v>
      </c>
      <c r="G8" s="77"/>
      <c r="H8" s="31">
        <f>D6-D7</f>
        <v>2.3399999999999892</v>
      </c>
      <c r="I8" s="53"/>
      <c r="J8" s="60" t="s">
        <v>83</v>
      </c>
      <c r="K8" s="60"/>
      <c r="L8" s="41">
        <v>17.100000000000001</v>
      </c>
      <c r="M8" s="41">
        <v>26.3</v>
      </c>
      <c r="N8" s="41">
        <v>16.3</v>
      </c>
      <c r="O8" s="41">
        <v>25</v>
      </c>
      <c r="P8" s="41">
        <v>41.6</v>
      </c>
      <c r="Q8" s="41"/>
      <c r="R8" s="41"/>
      <c r="S8" s="41"/>
      <c r="T8" s="14">
        <f>MIN(L8:P8)</f>
        <v>16.3</v>
      </c>
      <c r="U8" s="14">
        <f>MEDIAN(L8:P8)</f>
        <v>25</v>
      </c>
      <c r="V8" s="14">
        <f>MAX(L8:P8)</f>
        <v>41.6</v>
      </c>
      <c r="X8" s="123"/>
    </row>
    <row r="9" spans="2:24" ht="16.5" customHeight="1" x14ac:dyDescent="0.3">
      <c r="B9" s="78"/>
      <c r="C9" s="79" t="s">
        <v>90</v>
      </c>
      <c r="D9" s="22"/>
      <c r="F9" s="76" t="s">
        <v>31</v>
      </c>
      <c r="G9" s="77"/>
      <c r="H9" s="80">
        <f>H8/H7</f>
        <v>8.1961471103327126E-3</v>
      </c>
      <c r="I9" s="54"/>
      <c r="J9" s="60" t="s">
        <v>22</v>
      </c>
      <c r="K9" s="60"/>
      <c r="L9" s="41">
        <v>44.6</v>
      </c>
      <c r="M9" s="41">
        <v>47.4</v>
      </c>
      <c r="N9" s="41">
        <v>62.8</v>
      </c>
      <c r="O9" s="41">
        <v>77.7</v>
      </c>
      <c r="P9" s="41"/>
      <c r="Q9" s="41"/>
      <c r="R9" s="41"/>
      <c r="S9" s="41"/>
      <c r="T9" s="14">
        <f>MIN(L9:P9)</f>
        <v>44.6</v>
      </c>
      <c r="U9" s="14">
        <f>MEDIAN(L9:P9)</f>
        <v>55.099999999999994</v>
      </c>
      <c r="V9" s="14">
        <f>MAX(L9:P9)</f>
        <v>77.7</v>
      </c>
    </row>
    <row r="10" spans="2:24" ht="16.5" customHeight="1" x14ac:dyDescent="0.3">
      <c r="B10" s="78"/>
      <c r="C10" s="21" t="s">
        <v>91</v>
      </c>
      <c r="D10" s="22"/>
      <c r="F10" s="76" t="s">
        <v>32</v>
      </c>
      <c r="G10" s="77"/>
      <c r="H10" s="80">
        <f>H8/H6</f>
        <v>9.4736842105262713E-3</v>
      </c>
      <c r="I10" s="81"/>
      <c r="J10" s="60" t="s">
        <v>85</v>
      </c>
      <c r="K10" s="82"/>
      <c r="L10" s="83">
        <v>5.5999999999999999E-3</v>
      </c>
      <c r="M10" s="83">
        <v>2.8E-3</v>
      </c>
      <c r="N10" s="83">
        <v>1.2800000000000001E-2</v>
      </c>
      <c r="O10" s="83">
        <v>1.95E-2</v>
      </c>
      <c r="P10" s="83">
        <v>8.6E-3</v>
      </c>
      <c r="Q10" s="83"/>
      <c r="R10" s="83"/>
      <c r="S10" s="83"/>
      <c r="T10" s="62">
        <f>MIN(L10:P10)</f>
        <v>2.8E-3</v>
      </c>
      <c r="U10" s="62">
        <f>MEDIAN(L10:P10)</f>
        <v>8.6E-3</v>
      </c>
      <c r="V10" s="62">
        <f>MAX(L10:P10)</f>
        <v>1.95E-2</v>
      </c>
    </row>
    <row r="11" spans="2:24" ht="16.5" customHeight="1" x14ac:dyDescent="0.3">
      <c r="B11" s="2"/>
      <c r="C11" s="50"/>
      <c r="D11" s="50"/>
      <c r="F11" s="178" t="s">
        <v>33</v>
      </c>
      <c r="G11" s="179"/>
      <c r="H11" s="31">
        <f>H7/H6</f>
        <v>1.1558704453441295</v>
      </c>
      <c r="I11" s="81"/>
    </row>
    <row r="12" spans="2:24" ht="16.5" customHeight="1" x14ac:dyDescent="0.3">
      <c r="B12" s="2"/>
      <c r="C12" s="50"/>
      <c r="D12" s="50"/>
      <c r="I12" s="81"/>
      <c r="J12" s="54"/>
      <c r="K12" s="84"/>
      <c r="L12" s="84"/>
      <c r="M12" s="84"/>
      <c r="N12" s="84"/>
      <c r="O12" s="84"/>
      <c r="P12" s="84"/>
      <c r="Q12" s="84"/>
      <c r="R12" s="84"/>
    </row>
    <row r="13" spans="2:24" ht="16.5" customHeight="1" x14ac:dyDescent="0.3">
      <c r="B13" s="2"/>
      <c r="C13" s="50"/>
      <c r="D13" s="50"/>
      <c r="E13" s="85"/>
      <c r="F13" s="85"/>
      <c r="G13" s="67"/>
      <c r="H13" s="54"/>
      <c r="I13" s="81"/>
      <c r="J13" s="54"/>
      <c r="K13" s="84"/>
      <c r="L13" s="84"/>
      <c r="M13" s="84"/>
      <c r="N13" s="84"/>
      <c r="O13" s="84"/>
      <c r="P13" s="84"/>
      <c r="Q13" s="84"/>
      <c r="R13" s="84"/>
    </row>
    <row r="14" spans="2:24" ht="16.5" customHeight="1" x14ac:dyDescent="0.3">
      <c r="B14" s="79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4" ht="16.5" customHeight="1" x14ac:dyDescent="0.3">
      <c r="B15" s="56" t="s">
        <v>92</v>
      </c>
      <c r="C15" s="29">
        <v>0</v>
      </c>
      <c r="D15" s="36"/>
      <c r="E15" s="30">
        <v>99.82</v>
      </c>
      <c r="F15" s="36"/>
      <c r="G15" s="30">
        <v>99.96</v>
      </c>
      <c r="H15" s="36"/>
      <c r="I15" s="30"/>
      <c r="J15" s="36"/>
      <c r="K15" s="30"/>
      <c r="L15" s="30"/>
      <c r="M15" s="30"/>
      <c r="N15" s="30"/>
      <c r="O15" s="86"/>
      <c r="P15" s="86"/>
    </row>
    <row r="16" spans="2:24" ht="16.5" customHeight="1" x14ac:dyDescent="0.3">
      <c r="B16" s="56"/>
      <c r="C16" s="29">
        <v>10.34</v>
      </c>
      <c r="D16" s="36"/>
      <c r="E16" s="30">
        <v>99.74</v>
      </c>
      <c r="F16" s="36"/>
      <c r="G16" s="30"/>
      <c r="H16" s="36"/>
      <c r="I16" s="30"/>
      <c r="J16" s="36"/>
      <c r="K16" s="30"/>
      <c r="L16" s="11">
        <f t="shared" ref="L16:L30" si="0">C16-C15</f>
        <v>10.34</v>
      </c>
      <c r="M16" s="30">
        <f t="shared" ref="M16:M30" si="1">-(G16-G15)</f>
        <v>99.96</v>
      </c>
      <c r="N16" s="87">
        <f>M16/L16</f>
        <v>9.6673114119922623</v>
      </c>
      <c r="O16" s="88"/>
      <c r="P16" s="88"/>
    </row>
    <row r="17" spans="2:16" ht="16.5" customHeight="1" x14ac:dyDescent="0.3">
      <c r="B17" s="56"/>
      <c r="C17" s="29">
        <v>17.3</v>
      </c>
      <c r="D17" s="36"/>
      <c r="E17" s="30">
        <v>99.69</v>
      </c>
      <c r="F17" s="36"/>
      <c r="G17" s="30">
        <v>99.9</v>
      </c>
      <c r="H17" s="36"/>
      <c r="I17" s="30"/>
      <c r="J17" s="36"/>
      <c r="K17" s="30"/>
      <c r="L17" s="11">
        <f t="shared" si="0"/>
        <v>6.9600000000000009</v>
      </c>
      <c r="M17" s="30">
        <f t="shared" si="1"/>
        <v>-99.9</v>
      </c>
      <c r="N17" s="87">
        <f t="shared" ref="N17:N27" si="2">M17/L17</f>
        <v>-14.353448275862068</v>
      </c>
      <c r="O17" s="88"/>
      <c r="P17" s="88"/>
    </row>
    <row r="18" spans="2:16" ht="16.5" customHeight="1" x14ac:dyDescent="0.3">
      <c r="B18" s="56"/>
      <c r="C18" s="29">
        <v>21.63</v>
      </c>
      <c r="D18" s="36"/>
      <c r="E18" s="30">
        <v>99.61</v>
      </c>
      <c r="F18" s="36"/>
      <c r="G18" s="30">
        <v>99.9</v>
      </c>
      <c r="H18" s="36"/>
      <c r="I18" s="30"/>
      <c r="J18" s="36"/>
      <c r="K18" s="30"/>
      <c r="L18" s="11">
        <f t="shared" si="0"/>
        <v>4.3299999999999983</v>
      </c>
      <c r="M18" s="30">
        <f t="shared" si="1"/>
        <v>0</v>
      </c>
      <c r="N18" s="87">
        <f t="shared" si="2"/>
        <v>0</v>
      </c>
      <c r="O18" s="88"/>
      <c r="P18" s="88"/>
    </row>
    <row r="19" spans="2:16" ht="16.5" customHeight="1" x14ac:dyDescent="0.3">
      <c r="B19" s="56"/>
      <c r="C19" s="29">
        <v>25.38</v>
      </c>
      <c r="D19" s="36"/>
      <c r="E19" s="30">
        <v>99.65</v>
      </c>
      <c r="F19" s="36"/>
      <c r="G19" s="30"/>
      <c r="H19" s="36"/>
      <c r="I19" s="30"/>
      <c r="J19" s="36"/>
      <c r="K19" s="30"/>
      <c r="L19" s="11">
        <f t="shared" si="0"/>
        <v>3.75</v>
      </c>
      <c r="M19" s="30">
        <f t="shared" si="1"/>
        <v>99.9</v>
      </c>
      <c r="N19" s="87">
        <f t="shared" si="2"/>
        <v>26.64</v>
      </c>
      <c r="O19" s="88"/>
      <c r="P19" s="88"/>
    </row>
    <row r="20" spans="2:16" ht="16.5" customHeight="1" x14ac:dyDescent="0.3">
      <c r="B20" s="56"/>
      <c r="C20" s="29">
        <v>29.57</v>
      </c>
      <c r="D20" s="36"/>
      <c r="E20" s="30">
        <v>99.6</v>
      </c>
      <c r="F20" s="36"/>
      <c r="G20" s="30">
        <v>99.87</v>
      </c>
      <c r="H20" s="36"/>
      <c r="I20" s="30"/>
      <c r="J20" s="36"/>
      <c r="K20" s="30"/>
      <c r="L20" s="11">
        <f t="shared" si="0"/>
        <v>4.1900000000000013</v>
      </c>
      <c r="M20" s="30">
        <f t="shared" si="1"/>
        <v>-99.87</v>
      </c>
      <c r="N20" s="87">
        <f t="shared" si="2"/>
        <v>-23.835322195704052</v>
      </c>
      <c r="O20" s="88"/>
      <c r="P20" s="88"/>
    </row>
    <row r="21" spans="2:16" ht="16.5" customHeight="1" x14ac:dyDescent="0.3">
      <c r="B21" s="56"/>
      <c r="C21" s="29">
        <v>37.74</v>
      </c>
      <c r="D21" s="36"/>
      <c r="E21" s="30">
        <v>99.62</v>
      </c>
      <c r="F21" s="36"/>
      <c r="G21" s="30">
        <v>99.75</v>
      </c>
      <c r="H21" s="36"/>
      <c r="I21" s="30"/>
      <c r="J21" s="36"/>
      <c r="K21" s="30"/>
      <c r="L21" s="11">
        <f t="shared" si="0"/>
        <v>8.1700000000000017</v>
      </c>
      <c r="M21" s="30">
        <f t="shared" si="1"/>
        <v>0.12000000000000455</v>
      </c>
      <c r="N21" s="87">
        <f t="shared" si="2"/>
        <v>1.4687882496940578E-2</v>
      </c>
      <c r="O21" s="88"/>
      <c r="P21" s="88"/>
    </row>
    <row r="22" spans="2:16" ht="16.5" customHeight="1" x14ac:dyDescent="0.3">
      <c r="B22" s="56"/>
      <c r="C22" s="29">
        <v>41.7</v>
      </c>
      <c r="D22" s="36"/>
      <c r="E22" s="30">
        <v>99.51</v>
      </c>
      <c r="F22" s="36"/>
      <c r="G22" s="30">
        <v>99.74</v>
      </c>
      <c r="H22" s="36"/>
      <c r="I22" s="30"/>
      <c r="J22" s="36"/>
      <c r="K22" s="30"/>
      <c r="L22" s="11">
        <f t="shared" si="0"/>
        <v>3.9600000000000009</v>
      </c>
      <c r="M22" s="30">
        <f t="shared" si="1"/>
        <v>1.0000000000005116E-2</v>
      </c>
      <c r="N22" s="87">
        <f t="shared" si="2"/>
        <v>2.5252525252538165E-3</v>
      </c>
      <c r="O22" s="88"/>
      <c r="P22" s="88"/>
    </row>
    <row r="23" spans="2:16" ht="16.5" customHeight="1" x14ac:dyDescent="0.3">
      <c r="B23" s="56"/>
      <c r="C23" s="29">
        <v>48.78</v>
      </c>
      <c r="D23" s="36"/>
      <c r="E23" s="30">
        <v>99.42</v>
      </c>
      <c r="F23" s="36"/>
      <c r="G23" s="30"/>
      <c r="H23" s="36"/>
      <c r="I23" s="30"/>
      <c r="J23" s="36"/>
      <c r="K23" s="30"/>
      <c r="L23" s="11">
        <f t="shared" si="0"/>
        <v>7.0799999999999983</v>
      </c>
      <c r="M23" s="30">
        <f t="shared" si="1"/>
        <v>99.74</v>
      </c>
      <c r="N23" s="87">
        <f t="shared" si="2"/>
        <v>14.087570621468929</v>
      </c>
      <c r="O23" s="88"/>
      <c r="P23" s="88"/>
    </row>
    <row r="24" spans="2:16" ht="16.5" customHeight="1" x14ac:dyDescent="0.3">
      <c r="B24" s="56"/>
      <c r="C24" s="29">
        <v>54.83</v>
      </c>
      <c r="D24" s="36"/>
      <c r="E24" s="30">
        <v>99.55</v>
      </c>
      <c r="F24" s="36"/>
      <c r="G24" s="30">
        <v>99.71</v>
      </c>
      <c r="H24" s="36"/>
      <c r="I24" s="30"/>
      <c r="J24" s="36"/>
      <c r="K24" s="30"/>
      <c r="L24" s="11">
        <f t="shared" si="0"/>
        <v>6.0499999999999972</v>
      </c>
      <c r="M24" s="30">
        <f t="shared" si="1"/>
        <v>-99.71</v>
      </c>
      <c r="N24" s="87">
        <f t="shared" si="2"/>
        <v>-16.480991735537195</v>
      </c>
      <c r="O24" s="88"/>
      <c r="P24" s="88"/>
    </row>
    <row r="25" spans="2:16" ht="16.5" customHeight="1" x14ac:dyDescent="0.3">
      <c r="B25" s="56"/>
      <c r="C25" s="29">
        <v>62.13</v>
      </c>
      <c r="D25" s="36"/>
      <c r="E25" s="30">
        <v>99.52</v>
      </c>
      <c r="F25" s="36"/>
      <c r="G25" s="30">
        <v>99.7</v>
      </c>
      <c r="H25" s="36"/>
      <c r="I25" s="30"/>
      <c r="J25" s="36"/>
      <c r="K25" s="30"/>
      <c r="L25" s="11">
        <f t="shared" si="0"/>
        <v>7.3000000000000043</v>
      </c>
      <c r="M25" s="30">
        <f t="shared" si="1"/>
        <v>9.9999999999909051E-3</v>
      </c>
      <c r="N25" s="87">
        <f t="shared" si="2"/>
        <v>1.3698630136973835E-3</v>
      </c>
      <c r="O25" s="88"/>
      <c r="P25" s="88"/>
    </row>
    <row r="26" spans="2:16" ht="16.5" customHeight="1" x14ac:dyDescent="0.3">
      <c r="B26" s="56"/>
      <c r="C26" s="29">
        <v>70.31</v>
      </c>
      <c r="D26" s="36"/>
      <c r="E26" s="30">
        <v>99.48</v>
      </c>
      <c r="F26" s="36"/>
      <c r="G26" s="30"/>
      <c r="H26" s="36"/>
      <c r="I26" s="30"/>
      <c r="J26" s="36"/>
      <c r="K26" s="30"/>
      <c r="L26" s="11">
        <f t="shared" si="0"/>
        <v>8.18</v>
      </c>
      <c r="M26" s="30">
        <f t="shared" si="1"/>
        <v>99.7</v>
      </c>
      <c r="N26" s="87">
        <f t="shared" si="2"/>
        <v>12.188264058679707</v>
      </c>
      <c r="O26" s="88"/>
      <c r="P26" s="88"/>
    </row>
    <row r="27" spans="2:16" ht="16.5" customHeight="1" x14ac:dyDescent="0.3">
      <c r="B27" s="56"/>
      <c r="C27" s="29">
        <v>77.13</v>
      </c>
      <c r="D27" s="36"/>
      <c r="E27" s="30">
        <v>99.45</v>
      </c>
      <c r="F27" s="36"/>
      <c r="G27" s="30"/>
      <c r="H27" s="36"/>
      <c r="I27" s="30"/>
      <c r="J27" s="36"/>
      <c r="K27" s="30"/>
      <c r="L27" s="11">
        <f t="shared" si="0"/>
        <v>6.8199999999999932</v>
      </c>
      <c r="M27" s="30">
        <f t="shared" si="1"/>
        <v>0</v>
      </c>
      <c r="N27" s="87">
        <f t="shared" si="2"/>
        <v>0</v>
      </c>
      <c r="O27" s="88"/>
      <c r="P27" s="88"/>
    </row>
    <row r="28" spans="2:16" ht="16.5" customHeight="1" x14ac:dyDescent="0.3">
      <c r="B28" s="56" t="s">
        <v>93</v>
      </c>
      <c r="C28" s="29">
        <v>83.18</v>
      </c>
      <c r="D28" s="36"/>
      <c r="E28" s="30">
        <v>99.43</v>
      </c>
      <c r="F28" s="36"/>
      <c r="G28" s="30">
        <v>99.63</v>
      </c>
      <c r="H28" s="36"/>
      <c r="I28" s="30"/>
      <c r="J28" s="36"/>
      <c r="K28" s="30"/>
      <c r="L28" s="11">
        <f t="shared" si="0"/>
        <v>6.0500000000000114</v>
      </c>
      <c r="M28" s="30">
        <f t="shared" si="1"/>
        <v>-99.63</v>
      </c>
      <c r="N28" s="87">
        <f t="shared" ref="N28:N29" si="3">M28/L28</f>
        <v>-16.467768595041292</v>
      </c>
      <c r="O28" s="88"/>
      <c r="P28" s="88"/>
    </row>
    <row r="29" spans="2:16" ht="16.5" customHeight="1" x14ac:dyDescent="0.3">
      <c r="B29" s="56"/>
      <c r="C29" s="29">
        <v>84.23</v>
      </c>
      <c r="D29" s="36"/>
      <c r="E29" s="30">
        <v>99.43</v>
      </c>
      <c r="F29" s="36"/>
      <c r="G29" s="30"/>
      <c r="H29" s="36"/>
      <c r="I29" s="30"/>
      <c r="J29" s="36"/>
      <c r="K29" s="30"/>
      <c r="L29" s="11">
        <f t="shared" si="0"/>
        <v>1.0499999999999972</v>
      </c>
      <c r="M29" s="30">
        <f t="shared" si="1"/>
        <v>99.63</v>
      </c>
      <c r="N29" s="87">
        <f t="shared" si="3"/>
        <v>94.885714285714542</v>
      </c>
      <c r="O29" s="88"/>
      <c r="P29" s="88"/>
    </row>
    <row r="30" spans="2:16" ht="16.5" customHeight="1" x14ac:dyDescent="0.3">
      <c r="B30" s="56"/>
      <c r="C30" s="29">
        <v>89.38</v>
      </c>
      <c r="D30" s="36"/>
      <c r="E30" s="30">
        <v>99.24</v>
      </c>
      <c r="F30" s="36"/>
      <c r="G30" s="30"/>
      <c r="H30" s="36"/>
      <c r="I30" s="30"/>
      <c r="J30" s="36"/>
      <c r="K30" s="30"/>
      <c r="L30" s="11">
        <f t="shared" si="0"/>
        <v>5.1499999999999915</v>
      </c>
      <c r="M30" s="30">
        <f t="shared" si="1"/>
        <v>0</v>
      </c>
      <c r="N30" s="87">
        <f t="shared" ref="N30" si="4">M30/L30</f>
        <v>0</v>
      </c>
      <c r="O30" s="88"/>
      <c r="P30" s="88"/>
    </row>
    <row r="31" spans="2:16" ht="16.5" customHeight="1" x14ac:dyDescent="0.3">
      <c r="B31" s="56"/>
      <c r="C31" s="29">
        <v>93.42</v>
      </c>
      <c r="D31" s="36"/>
      <c r="E31" s="30">
        <v>98.81</v>
      </c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>
        <v>98.65</v>
      </c>
      <c r="D32" s="36"/>
      <c r="E32" s="30">
        <v>99.24</v>
      </c>
      <c r="F32" s="36"/>
      <c r="G32" s="30">
        <v>99.44</v>
      </c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 t="s">
        <v>92</v>
      </c>
      <c r="C33" s="29">
        <v>109.49</v>
      </c>
      <c r="D33" s="36"/>
      <c r="E33" s="30">
        <v>99.29</v>
      </c>
      <c r="F33" s="36"/>
      <c r="G33" s="30">
        <v>99.34</v>
      </c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>
        <v>113.78</v>
      </c>
      <c r="D34" s="36"/>
      <c r="E34" s="30">
        <v>99.1</v>
      </c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>
        <v>119.01</v>
      </c>
      <c r="D35" s="36"/>
      <c r="E35" s="30">
        <v>99.07</v>
      </c>
      <c r="F35" s="36"/>
      <c r="G35" s="30">
        <v>99.26</v>
      </c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 t="s">
        <v>93</v>
      </c>
      <c r="C36" s="29">
        <v>132.1</v>
      </c>
      <c r="D36" s="36"/>
      <c r="E36" s="30">
        <v>98.84</v>
      </c>
      <c r="F36" s="36"/>
      <c r="G36" s="30">
        <v>99.05</v>
      </c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>
        <v>134.71</v>
      </c>
      <c r="D37" s="91"/>
      <c r="E37" s="30">
        <v>98.83</v>
      </c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>
        <v>140.83000000000001</v>
      </c>
      <c r="D38" s="36"/>
      <c r="E38" s="30">
        <v>98.8</v>
      </c>
      <c r="F38" s="36"/>
      <c r="G38" s="30">
        <v>99.01</v>
      </c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>
        <v>141.72</v>
      </c>
      <c r="D39" s="36"/>
      <c r="E39" s="30">
        <v>98.88</v>
      </c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 t="s">
        <v>92</v>
      </c>
      <c r="C40" s="29">
        <v>148.44</v>
      </c>
      <c r="D40" s="36"/>
      <c r="E40" s="30">
        <v>98.85</v>
      </c>
      <c r="F40" s="36"/>
      <c r="G40" s="30">
        <v>98.98</v>
      </c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>
        <v>156.30000000000001</v>
      </c>
      <c r="D41" s="36"/>
      <c r="E41" s="30">
        <v>98.3</v>
      </c>
      <c r="F41" s="36"/>
      <c r="G41" s="30">
        <v>98.41</v>
      </c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>
        <v>161.99</v>
      </c>
      <c r="D42" s="36"/>
      <c r="E42" s="30">
        <v>98.28</v>
      </c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>
        <v>167.5</v>
      </c>
      <c r="D43" s="36"/>
      <c r="E43" s="30">
        <v>98.2</v>
      </c>
      <c r="F43" s="36"/>
      <c r="G43" s="30">
        <v>98.36</v>
      </c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>
        <v>171.04</v>
      </c>
      <c r="D44" s="36"/>
      <c r="E44" s="30">
        <v>98.17</v>
      </c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>
        <v>175.14</v>
      </c>
      <c r="D45" s="36"/>
      <c r="E45" s="30">
        <v>98.13</v>
      </c>
      <c r="F45" s="36"/>
      <c r="G45" s="30">
        <v>98.32</v>
      </c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>
        <v>179.99</v>
      </c>
      <c r="D46" s="36"/>
      <c r="E46" s="30">
        <v>98.1</v>
      </c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>
        <v>184.4</v>
      </c>
      <c r="D47" s="36"/>
      <c r="E47" s="30">
        <v>98.12</v>
      </c>
      <c r="F47" s="95"/>
      <c r="G47" s="30">
        <v>98.24</v>
      </c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>
        <v>191.86</v>
      </c>
      <c r="D48" s="36"/>
      <c r="E48" s="30">
        <v>98.06</v>
      </c>
      <c r="F48" s="95"/>
      <c r="G48" s="30">
        <v>98.23</v>
      </c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56" t="s">
        <v>93</v>
      </c>
      <c r="C49" s="29">
        <v>196.66</v>
      </c>
      <c r="D49" s="36"/>
      <c r="E49" s="30">
        <v>97.9</v>
      </c>
      <c r="F49" s="95"/>
      <c r="G49" s="30">
        <v>98.04</v>
      </c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>
        <v>199.32</v>
      </c>
      <c r="D50" s="36"/>
      <c r="E50" s="30">
        <v>97.66</v>
      </c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>
        <v>203.62</v>
      </c>
      <c r="D51" s="36"/>
      <c r="E51" s="30">
        <v>97.11</v>
      </c>
      <c r="F51" s="95"/>
      <c r="G51" s="30"/>
      <c r="H51" s="95"/>
      <c r="I51" s="30"/>
      <c r="J51" s="95"/>
      <c r="K51" s="30"/>
      <c r="L51" s="96"/>
      <c r="M51" s="96"/>
      <c r="N51" s="96"/>
    </row>
    <row r="52" spans="2:14" ht="16.5" customHeight="1" x14ac:dyDescent="0.3">
      <c r="B52" s="92"/>
      <c r="C52" s="29">
        <v>206.95</v>
      </c>
      <c r="D52" s="36"/>
      <c r="E52" s="30">
        <v>97.73</v>
      </c>
      <c r="F52" s="95"/>
      <c r="G52" s="30">
        <v>97.98</v>
      </c>
      <c r="H52" s="95"/>
      <c r="I52" s="30"/>
      <c r="J52" s="95"/>
      <c r="K52" s="30"/>
      <c r="L52" s="96"/>
      <c r="M52" s="96"/>
      <c r="N52" s="96"/>
    </row>
    <row r="53" spans="2:14" ht="16.5" customHeight="1" x14ac:dyDescent="0.3">
      <c r="B53" s="92"/>
      <c r="C53" s="29">
        <v>209.93</v>
      </c>
      <c r="D53" s="36"/>
      <c r="E53" s="30">
        <v>97.87</v>
      </c>
      <c r="F53" s="95"/>
      <c r="G53" s="30"/>
      <c r="H53" s="95"/>
      <c r="I53" s="30"/>
      <c r="J53" s="95"/>
      <c r="K53" s="30"/>
      <c r="L53" s="96"/>
      <c r="M53" s="96"/>
      <c r="N53" s="96"/>
    </row>
    <row r="54" spans="2:14" ht="16.5" customHeight="1" x14ac:dyDescent="0.3">
      <c r="B54" s="92"/>
      <c r="C54" s="29">
        <v>215.97</v>
      </c>
      <c r="D54" s="36"/>
      <c r="E54" s="30">
        <v>97.71</v>
      </c>
      <c r="F54" s="95"/>
      <c r="G54" s="30">
        <v>97.98</v>
      </c>
      <c r="H54" s="95"/>
      <c r="I54" s="30"/>
      <c r="J54" s="95"/>
      <c r="K54" s="30"/>
      <c r="L54" s="96"/>
      <c r="M54" s="96"/>
      <c r="N54" s="96"/>
    </row>
    <row r="55" spans="2:14" ht="16.5" customHeight="1" x14ac:dyDescent="0.3">
      <c r="B55" s="56" t="s">
        <v>92</v>
      </c>
      <c r="C55" s="29">
        <v>221.72</v>
      </c>
      <c r="D55" s="36"/>
      <c r="E55" s="30">
        <v>97.81</v>
      </c>
      <c r="F55" s="95"/>
      <c r="G55" s="30">
        <v>97.98</v>
      </c>
      <c r="H55" s="95"/>
      <c r="I55" s="30"/>
      <c r="J55" s="95"/>
      <c r="K55" s="30"/>
      <c r="L55" s="96"/>
      <c r="M55" s="96"/>
      <c r="N55" s="96"/>
    </row>
    <row r="56" spans="2:14" ht="16.5" customHeight="1" x14ac:dyDescent="0.3">
      <c r="B56" s="92"/>
      <c r="C56" s="29">
        <v>228.91</v>
      </c>
      <c r="D56" s="36"/>
      <c r="E56" s="30">
        <v>97.61</v>
      </c>
      <c r="F56" s="95"/>
      <c r="G56" s="30">
        <v>97.86</v>
      </c>
      <c r="H56" s="95"/>
      <c r="I56" s="30"/>
      <c r="J56" s="95"/>
      <c r="K56" s="30"/>
      <c r="L56" s="96"/>
      <c r="M56" s="96"/>
      <c r="N56" s="96"/>
    </row>
    <row r="57" spans="2:14" ht="16.5" customHeight="1" x14ac:dyDescent="0.3">
      <c r="B57" s="92"/>
      <c r="C57" s="29">
        <v>232.64</v>
      </c>
      <c r="D57" s="36"/>
      <c r="E57" s="30">
        <v>97.65</v>
      </c>
      <c r="F57" s="95"/>
      <c r="G57" s="30"/>
      <c r="H57" s="95"/>
      <c r="I57" s="30"/>
      <c r="J57" s="95"/>
      <c r="K57" s="30"/>
      <c r="L57" s="96"/>
      <c r="M57" s="96"/>
      <c r="N57" s="96"/>
    </row>
    <row r="58" spans="2:14" ht="16.5" customHeight="1" x14ac:dyDescent="0.3">
      <c r="B58" s="92"/>
      <c r="C58" s="29">
        <v>238</v>
      </c>
      <c r="D58" s="36"/>
      <c r="E58" s="30">
        <v>97.64</v>
      </c>
      <c r="F58" s="95"/>
      <c r="G58" s="30"/>
      <c r="H58" s="95"/>
      <c r="I58" s="30"/>
      <c r="J58" s="95"/>
      <c r="K58" s="30"/>
      <c r="L58" s="96"/>
      <c r="M58" s="96"/>
      <c r="N58" s="96"/>
    </row>
    <row r="59" spans="2:14" ht="16.5" customHeight="1" x14ac:dyDescent="0.3">
      <c r="B59" s="56" t="s">
        <v>93</v>
      </c>
      <c r="C59" s="29">
        <v>243.88</v>
      </c>
      <c r="D59" s="36"/>
      <c r="E59" s="30">
        <v>97.73</v>
      </c>
      <c r="F59" s="95"/>
      <c r="G59" s="30">
        <v>97.79</v>
      </c>
      <c r="H59" s="95"/>
      <c r="I59" s="30"/>
      <c r="J59" s="95"/>
      <c r="K59" s="30"/>
      <c r="L59" s="96"/>
      <c r="M59" s="96"/>
      <c r="N59" s="96"/>
    </row>
    <row r="60" spans="2:14" ht="16.5" customHeight="1" x14ac:dyDescent="0.3">
      <c r="B60" s="92"/>
      <c r="C60" s="29">
        <v>249.02</v>
      </c>
      <c r="D60" s="36"/>
      <c r="E60" s="30">
        <v>97.65</v>
      </c>
      <c r="F60" s="95"/>
      <c r="G60" s="30"/>
      <c r="H60" s="95"/>
      <c r="I60" s="30"/>
      <c r="J60" s="95"/>
      <c r="K60" s="30"/>
      <c r="L60" s="96"/>
      <c r="M60" s="96"/>
      <c r="N60" s="96"/>
    </row>
    <row r="61" spans="2:14" ht="16.5" customHeight="1" x14ac:dyDescent="0.3">
      <c r="B61" s="92"/>
      <c r="C61" s="29">
        <v>254.1</v>
      </c>
      <c r="D61" s="36"/>
      <c r="E61" s="30">
        <v>97.62</v>
      </c>
      <c r="F61" s="95"/>
      <c r="G61" s="30">
        <v>97.79</v>
      </c>
      <c r="H61" s="95"/>
      <c r="I61" s="30"/>
      <c r="J61" s="95"/>
      <c r="K61" s="30"/>
      <c r="L61" s="96"/>
      <c r="M61" s="96"/>
      <c r="N61" s="96"/>
    </row>
    <row r="62" spans="2:14" ht="16.5" customHeight="1" x14ac:dyDescent="0.3">
      <c r="B62" s="92"/>
      <c r="C62" s="29">
        <v>265.11</v>
      </c>
      <c r="D62" s="36"/>
      <c r="E62" s="30">
        <v>97.48</v>
      </c>
      <c r="F62" s="95"/>
      <c r="G62" s="30">
        <v>97.72</v>
      </c>
      <c r="H62" s="95"/>
      <c r="I62" s="30"/>
      <c r="J62" s="95"/>
      <c r="K62" s="30"/>
      <c r="L62" s="96"/>
      <c r="M62" s="96"/>
      <c r="N62" s="96"/>
    </row>
    <row r="63" spans="2:14" ht="16.5" customHeight="1" x14ac:dyDescent="0.3">
      <c r="B63" s="92"/>
      <c r="C63" s="29">
        <v>269.54000000000002</v>
      </c>
      <c r="D63" s="36"/>
      <c r="E63" s="30">
        <v>97.49</v>
      </c>
      <c r="F63" s="95"/>
      <c r="G63" s="30"/>
      <c r="H63" s="95"/>
      <c r="I63" s="30"/>
      <c r="J63" s="95"/>
      <c r="K63" s="30"/>
      <c r="L63" s="96"/>
      <c r="M63" s="96"/>
      <c r="N63" s="96"/>
    </row>
    <row r="64" spans="2:14" ht="16.5" customHeight="1" x14ac:dyDescent="0.3">
      <c r="B64" s="92"/>
      <c r="C64" s="29">
        <v>274.61</v>
      </c>
      <c r="D64" s="36"/>
      <c r="E64" s="30">
        <v>97.57</v>
      </c>
      <c r="F64" s="95"/>
      <c r="G64" s="30">
        <v>97.69</v>
      </c>
      <c r="H64" s="95"/>
      <c r="I64" s="30"/>
      <c r="J64" s="95"/>
      <c r="K64" s="30"/>
      <c r="L64" s="96"/>
      <c r="M64" s="96"/>
      <c r="N64" s="96"/>
    </row>
    <row r="65" spans="2:14" ht="16.5" customHeight="1" x14ac:dyDescent="0.3">
      <c r="B65" s="92"/>
      <c r="C65" s="29">
        <v>278.29000000000002</v>
      </c>
      <c r="D65" s="36"/>
      <c r="E65" s="30">
        <v>97.46</v>
      </c>
      <c r="F65" s="95"/>
      <c r="G65" s="30"/>
      <c r="H65" s="95"/>
      <c r="I65" s="30"/>
      <c r="J65" s="95"/>
      <c r="K65" s="30"/>
      <c r="L65" s="96"/>
      <c r="M65" s="96"/>
      <c r="N65" s="96"/>
    </row>
    <row r="66" spans="2:14" ht="16.5" customHeight="1" x14ac:dyDescent="0.3">
      <c r="B66" s="92"/>
      <c r="C66" s="29">
        <v>281.27999999999997</v>
      </c>
      <c r="D66" s="36"/>
      <c r="E66" s="30">
        <v>97.22</v>
      </c>
      <c r="F66" s="95"/>
      <c r="G66" s="30"/>
      <c r="H66" s="95"/>
      <c r="I66" s="30"/>
      <c r="J66" s="95"/>
      <c r="K66" s="30"/>
      <c r="L66" s="96"/>
      <c r="M66" s="96"/>
      <c r="N66" s="96"/>
    </row>
    <row r="67" spans="2:14" ht="16.5" customHeight="1" x14ac:dyDescent="0.3">
      <c r="B67" s="56" t="s">
        <v>92</v>
      </c>
      <c r="C67" s="29">
        <v>285.5</v>
      </c>
      <c r="D67" s="36"/>
      <c r="E67" s="30">
        <v>97.56</v>
      </c>
      <c r="F67" s="95"/>
      <c r="G67" s="30">
        <v>97.62</v>
      </c>
      <c r="H67" s="95"/>
      <c r="I67" s="30"/>
      <c r="J67" s="95"/>
      <c r="K67" s="30"/>
      <c r="L67" s="96"/>
      <c r="M67" s="96"/>
      <c r="N67" s="96"/>
    </row>
    <row r="68" spans="2:14" ht="16.5" customHeight="1" x14ac:dyDescent="0.3">
      <c r="B68" s="92"/>
      <c r="C68" s="29"/>
      <c r="D68" s="36"/>
      <c r="E68" s="30"/>
      <c r="F68" s="95"/>
      <c r="G68" s="30"/>
      <c r="H68" s="95"/>
      <c r="I68" s="30"/>
      <c r="J68" s="95"/>
      <c r="K68" s="30"/>
      <c r="L68" s="96"/>
      <c r="M68" s="96"/>
      <c r="N68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O230"/>
  <sheetViews>
    <sheetView zoomScaleNormal="100" workbookViewId="0">
      <selection activeCell="L9" sqref="L9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9" width="7.6640625" style="58" customWidth="1"/>
    <col min="10" max="16384" width="7.6640625" style="58"/>
  </cols>
  <sheetData>
    <row r="2" spans="2:12" ht="16.5" customHeight="1" x14ac:dyDescent="0.25">
      <c r="B2" s="51" t="s">
        <v>104</v>
      </c>
      <c r="C2" s="2"/>
      <c r="D2" s="52"/>
    </row>
    <row r="3" spans="2:12" ht="16.5" customHeight="1" x14ac:dyDescent="0.25">
      <c r="B3" s="97" t="s">
        <v>14</v>
      </c>
      <c r="C3" s="98"/>
      <c r="D3" s="99"/>
    </row>
    <row r="4" spans="2:12" ht="16.5" customHeight="1" x14ac:dyDescent="0.25">
      <c r="B4" s="9"/>
      <c r="C4" s="100"/>
      <c r="D4" s="101"/>
      <c r="E4" s="59"/>
      <c r="F4" s="59"/>
      <c r="G4" s="59"/>
      <c r="H4" s="59"/>
      <c r="I4" s="59"/>
    </row>
    <row r="5" spans="2:12" ht="16.5" customHeight="1" x14ac:dyDescent="0.25">
      <c r="B5" s="181" t="s">
        <v>17</v>
      </c>
      <c r="C5" s="185" t="s">
        <v>35</v>
      </c>
      <c r="D5" s="186"/>
      <c r="E5" s="186"/>
      <c r="F5" s="186"/>
      <c r="G5" s="186"/>
      <c r="H5" s="122"/>
      <c r="I5" s="122"/>
      <c r="J5" s="180" t="s">
        <v>34</v>
      </c>
      <c r="K5" s="180"/>
      <c r="L5" s="180"/>
    </row>
    <row r="6" spans="2:12" ht="16.5" customHeight="1" thickBot="1" x14ac:dyDescent="0.3">
      <c r="B6" s="188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61">
        <v>6</v>
      </c>
      <c r="I6" s="61">
        <v>7</v>
      </c>
      <c r="J6" s="75" t="s">
        <v>18</v>
      </c>
      <c r="K6" s="75" t="s">
        <v>19</v>
      </c>
      <c r="L6" s="75" t="s">
        <v>20</v>
      </c>
    </row>
    <row r="7" spans="2:12" ht="16.5" customHeight="1" thickTop="1" x14ac:dyDescent="0.25">
      <c r="B7" s="40" t="s">
        <v>86</v>
      </c>
      <c r="C7" s="102">
        <v>73</v>
      </c>
      <c r="D7" s="102">
        <v>83</v>
      </c>
      <c r="E7" s="102">
        <v>59</v>
      </c>
      <c r="F7" s="102">
        <v>44</v>
      </c>
      <c r="G7" s="102">
        <v>77</v>
      </c>
      <c r="H7" s="102">
        <v>47</v>
      </c>
      <c r="I7" s="102"/>
      <c r="J7" s="13">
        <f>MIN(C7:I7)</f>
        <v>44</v>
      </c>
      <c r="K7" s="13">
        <f>MEDIAN(C7:I7)</f>
        <v>66</v>
      </c>
      <c r="L7" s="13">
        <f>MAX(C7:I7)</f>
        <v>83</v>
      </c>
    </row>
    <row r="8" spans="2:12" ht="16.5" customHeight="1" x14ac:dyDescent="0.25">
      <c r="B8" s="40" t="s">
        <v>26</v>
      </c>
      <c r="C8" s="102">
        <v>26</v>
      </c>
      <c r="D8" s="102">
        <v>25</v>
      </c>
      <c r="E8" s="102">
        <v>34</v>
      </c>
      <c r="F8" s="102">
        <v>37</v>
      </c>
      <c r="G8" s="102">
        <v>17</v>
      </c>
      <c r="H8" s="102">
        <v>32</v>
      </c>
      <c r="I8" s="102">
        <v>14</v>
      </c>
      <c r="J8" s="13">
        <f t="shared" ref="J8:J9" si="0">MIN(C8:I8)</f>
        <v>14</v>
      </c>
      <c r="K8" s="13">
        <f t="shared" ref="K8:K9" si="1">MEDIAN(C8:I8)</f>
        <v>26</v>
      </c>
      <c r="L8" s="13">
        <f t="shared" ref="L8:L9" si="2">MAX(C8:I8)</f>
        <v>37</v>
      </c>
    </row>
    <row r="9" spans="2:12" ht="16.5" customHeight="1" x14ac:dyDescent="0.25">
      <c r="B9" s="40" t="s">
        <v>87</v>
      </c>
      <c r="C9" s="102">
        <v>19</v>
      </c>
      <c r="D9" s="102">
        <v>25</v>
      </c>
      <c r="E9" s="102">
        <v>22</v>
      </c>
      <c r="F9" s="102">
        <v>15</v>
      </c>
      <c r="G9" s="102">
        <v>17</v>
      </c>
      <c r="H9" s="102">
        <v>13</v>
      </c>
      <c r="I9" s="102"/>
      <c r="J9" s="13">
        <f t="shared" si="0"/>
        <v>13</v>
      </c>
      <c r="K9" s="13">
        <f t="shared" si="1"/>
        <v>18</v>
      </c>
      <c r="L9" s="13">
        <f t="shared" si="2"/>
        <v>25</v>
      </c>
    </row>
    <row r="16" spans="2:12" ht="16.5" customHeight="1" x14ac:dyDescent="0.3">
      <c r="B16" s="63"/>
      <c r="C16" s="63"/>
      <c r="D16" s="63"/>
      <c r="E16" s="63"/>
      <c r="F16" s="63"/>
      <c r="G16" s="63"/>
      <c r="H16" s="63"/>
      <c r="I16" s="63"/>
    </row>
    <row r="17" spans="2:15" ht="16.5" customHeight="1" x14ac:dyDescent="0.3">
      <c r="B17" s="63"/>
      <c r="C17" s="63"/>
      <c r="D17" s="63"/>
      <c r="E17" s="63"/>
      <c r="F17" s="63"/>
      <c r="G17" s="63"/>
      <c r="H17" s="63"/>
      <c r="I17" s="63"/>
    </row>
    <row r="21" spans="2:15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</row>
    <row r="22" spans="2:15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58"/>
    </row>
    <row r="23" spans="2:15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</row>
    <row r="24" spans="2:15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</row>
    <row r="25" spans="2:15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58"/>
    </row>
    <row r="26" spans="2:15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</row>
    <row r="27" spans="2:15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  <c r="N27" s="58"/>
      <c r="O27" s="58"/>
    </row>
    <row r="28" spans="2:15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</row>
    <row r="29" spans="2:15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</row>
    <row r="30" spans="2:15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</row>
    <row r="31" spans="2:15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  <c r="N31" s="58"/>
      <c r="O31" s="58"/>
    </row>
    <row r="32" spans="2:15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  <c r="N32" s="58"/>
      <c r="O32" s="58"/>
    </row>
    <row r="33" spans="2:15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  <c r="N33" s="58"/>
      <c r="O33" s="58"/>
    </row>
    <row r="34" spans="2:15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</row>
    <row r="35" spans="2:15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</row>
    <row r="36" spans="2:15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  <c r="N36" s="58"/>
      <c r="O36" s="58"/>
    </row>
    <row r="37" spans="2:15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</row>
    <row r="38" spans="2:15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</row>
    <row r="39" spans="2:15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</row>
    <row r="40" spans="2:15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</row>
    <row r="41" spans="2:15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  <c r="N41" s="58"/>
      <c r="O41" s="58"/>
    </row>
    <row r="42" spans="2:15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</row>
    <row r="43" spans="2:15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</row>
    <row r="44" spans="2:15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</row>
    <row r="45" spans="2:15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</row>
    <row r="46" spans="2:15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</row>
    <row r="47" spans="2:15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58"/>
      <c r="O47" s="58"/>
    </row>
    <row r="48" spans="2:15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58"/>
      <c r="O48" s="58"/>
    </row>
    <row r="49" spans="2:15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</row>
    <row r="50" spans="2:15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</row>
    <row r="51" spans="2:15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</row>
    <row r="52" spans="2:15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</row>
    <row r="53" spans="2:15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</row>
    <row r="54" spans="2:15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58"/>
      <c r="O54" s="58"/>
    </row>
    <row r="55" spans="2:15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</row>
    <row r="56" spans="2:15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</row>
    <row r="57" spans="2:15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</row>
    <row r="58" spans="2:15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</row>
    <row r="59" spans="2:15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</row>
    <row r="60" spans="2:15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</row>
    <row r="61" spans="2:15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</row>
    <row r="62" spans="2:15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  <c r="N62" s="58"/>
      <c r="O62" s="58"/>
    </row>
    <row r="63" spans="2:15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</row>
    <row r="64" spans="2:15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  <c r="N64" s="58"/>
      <c r="O64" s="58"/>
    </row>
    <row r="65" spans="2:15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8"/>
    </row>
    <row r="66" spans="2:15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  <c r="N66" s="58"/>
      <c r="O66" s="58"/>
    </row>
    <row r="67" spans="2:15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  <c r="N67" s="58"/>
      <c r="O67" s="58"/>
    </row>
    <row r="68" spans="2:15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  <c r="N68" s="58"/>
      <c r="O68" s="58"/>
    </row>
    <row r="69" spans="2:15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  <c r="N69" s="58"/>
      <c r="O69" s="58"/>
    </row>
    <row r="70" spans="2:15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  <c r="N70" s="58"/>
      <c r="O70" s="58"/>
    </row>
    <row r="71" spans="2:15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  <c r="N71" s="58"/>
      <c r="O71" s="58"/>
    </row>
    <row r="72" spans="2:15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  <c r="N72" s="58"/>
      <c r="O72" s="58"/>
    </row>
    <row r="73" spans="2:15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  <c r="N73" s="58"/>
      <c r="O73" s="58"/>
    </row>
    <row r="74" spans="2:15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  <c r="N74" s="58"/>
      <c r="O74" s="58"/>
    </row>
    <row r="75" spans="2:15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  <c r="N75" s="58"/>
      <c r="O75" s="58"/>
    </row>
    <row r="76" spans="2:15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</row>
    <row r="77" spans="2:15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  <c r="N77" s="58"/>
      <c r="O77" s="58"/>
    </row>
    <row r="78" spans="2:15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  <c r="N78" s="58"/>
      <c r="O78" s="58"/>
    </row>
    <row r="79" spans="2:15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  <c r="N79" s="58"/>
      <c r="O79" s="58"/>
    </row>
    <row r="80" spans="2:15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  <c r="N80" s="58"/>
      <c r="O80" s="58"/>
    </row>
    <row r="81" spans="2:15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  <c r="N81" s="58"/>
      <c r="O81" s="58"/>
    </row>
    <row r="82" spans="2:15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  <c r="N82" s="58"/>
      <c r="O82" s="58"/>
    </row>
    <row r="83" spans="2:15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  <c r="N83" s="58"/>
      <c r="O83" s="58"/>
    </row>
    <row r="84" spans="2:15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  <c r="N84" s="58"/>
      <c r="O84" s="58"/>
    </row>
    <row r="85" spans="2:15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  <c r="N85" s="58"/>
      <c r="O85" s="58"/>
    </row>
    <row r="86" spans="2:15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  <c r="N86" s="58"/>
      <c r="O86" s="58"/>
    </row>
    <row r="87" spans="2:15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  <c r="N87" s="58"/>
      <c r="O87" s="58"/>
    </row>
    <row r="88" spans="2:15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  <c r="N88" s="58"/>
      <c r="O88" s="58"/>
    </row>
    <row r="89" spans="2:15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</row>
    <row r="90" spans="2:15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</row>
    <row r="91" spans="2:15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</row>
    <row r="92" spans="2:15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  <c r="N92" s="58"/>
      <c r="O92" s="58"/>
    </row>
    <row r="93" spans="2:15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  <c r="N93" s="58"/>
      <c r="O93" s="58"/>
    </row>
    <row r="94" spans="2:15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  <c r="N94" s="58"/>
      <c r="O94" s="58"/>
    </row>
    <row r="95" spans="2:15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  <c r="N95" s="58"/>
      <c r="O95" s="58"/>
    </row>
    <row r="96" spans="2:15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  <c r="N96" s="58"/>
      <c r="O96" s="58"/>
    </row>
    <row r="97" spans="2:15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  <c r="N97" s="58"/>
      <c r="O97" s="58"/>
    </row>
    <row r="98" spans="2:15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  <c r="N98" s="58"/>
      <c r="O98" s="58"/>
    </row>
    <row r="99" spans="2:15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  <c r="N99" s="58"/>
      <c r="O99" s="58"/>
    </row>
    <row r="100" spans="2:15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  <c r="N100" s="58"/>
      <c r="O100" s="58"/>
    </row>
    <row r="101" spans="2:15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  <c r="N101" s="58"/>
      <c r="O101" s="58"/>
    </row>
    <row r="102" spans="2:15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  <c r="N102" s="58"/>
      <c r="O102" s="58"/>
    </row>
    <row r="103" spans="2:15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  <c r="N103" s="58"/>
      <c r="O103" s="58"/>
    </row>
    <row r="104" spans="2:15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  <c r="N104" s="58"/>
      <c r="O104" s="58"/>
    </row>
    <row r="105" spans="2:15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  <c r="N105" s="58"/>
      <c r="O105" s="58"/>
    </row>
    <row r="106" spans="2:15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  <c r="N106" s="58"/>
      <c r="O106" s="58"/>
    </row>
    <row r="107" spans="2:15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  <c r="N107" s="58"/>
      <c r="O107" s="58"/>
    </row>
    <row r="108" spans="2:15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  <c r="N108" s="58"/>
      <c r="O108" s="58"/>
    </row>
    <row r="109" spans="2:15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</row>
    <row r="110" spans="2:15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  <c r="N110" s="58"/>
      <c r="O110" s="58"/>
    </row>
    <row r="111" spans="2:15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  <c r="N111" s="58"/>
      <c r="O111" s="58"/>
    </row>
    <row r="112" spans="2:15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  <c r="N112" s="58"/>
      <c r="O112" s="58"/>
    </row>
    <row r="113" spans="2:15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  <c r="N113" s="58"/>
      <c r="O113" s="58"/>
    </row>
    <row r="114" spans="2:15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  <c r="N114" s="58"/>
      <c r="O114" s="58"/>
    </row>
    <row r="115" spans="2:15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  <c r="N115" s="58"/>
      <c r="O115" s="58"/>
    </row>
    <row r="116" spans="2:15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  <c r="N116" s="58"/>
      <c r="O116" s="58"/>
    </row>
    <row r="117" spans="2:15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  <c r="N117" s="58"/>
      <c r="O117" s="58"/>
    </row>
    <row r="118" spans="2:15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  <c r="N118" s="58"/>
      <c r="O118" s="58"/>
    </row>
    <row r="119" spans="2:15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  <c r="N119" s="58"/>
      <c r="O119" s="58"/>
    </row>
    <row r="120" spans="2:15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  <c r="N120" s="58"/>
      <c r="O120" s="58"/>
    </row>
    <row r="121" spans="2:15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  <c r="N121" s="58"/>
      <c r="O121" s="58"/>
    </row>
    <row r="122" spans="2:15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  <c r="N122" s="58"/>
      <c r="O122" s="58"/>
    </row>
    <row r="123" spans="2:15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  <c r="N123" s="58"/>
      <c r="O123" s="58"/>
    </row>
    <row r="124" spans="2:15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  <c r="N124" s="58"/>
      <c r="O124" s="58"/>
    </row>
    <row r="125" spans="2:15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  <c r="N125" s="58"/>
      <c r="O125" s="58"/>
    </row>
    <row r="126" spans="2:15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  <c r="N126" s="58"/>
      <c r="O126" s="58"/>
    </row>
    <row r="127" spans="2:15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  <c r="N127" s="58"/>
      <c r="O127" s="58"/>
    </row>
    <row r="128" spans="2:15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  <c r="N128" s="58"/>
      <c r="O128" s="58"/>
    </row>
    <row r="129" spans="2:15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  <c r="N129" s="58"/>
      <c r="O129" s="58"/>
    </row>
    <row r="130" spans="2:15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  <c r="N130" s="58"/>
      <c r="O130" s="58"/>
    </row>
    <row r="131" spans="2:15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  <c r="N131" s="58"/>
      <c r="O131" s="58"/>
    </row>
    <row r="132" spans="2:15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  <c r="N132" s="58"/>
      <c r="O132" s="58"/>
    </row>
    <row r="133" spans="2:15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  <c r="N133" s="58"/>
      <c r="O133" s="58"/>
    </row>
    <row r="134" spans="2:15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  <c r="N134" s="58"/>
      <c r="O134" s="58"/>
    </row>
    <row r="135" spans="2:15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  <c r="N135" s="58"/>
      <c r="O135" s="58"/>
    </row>
    <row r="136" spans="2:15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  <c r="N136" s="58"/>
      <c r="O136" s="58"/>
    </row>
    <row r="137" spans="2:15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  <c r="N137" s="58"/>
      <c r="O137" s="58"/>
    </row>
    <row r="138" spans="2:15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  <c r="N138" s="58"/>
      <c r="O138" s="58"/>
    </row>
    <row r="139" spans="2:15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  <c r="N139" s="58"/>
      <c r="O139" s="58"/>
    </row>
    <row r="140" spans="2:15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  <c r="N140" s="58"/>
      <c r="O140" s="58"/>
    </row>
    <row r="141" spans="2:15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  <c r="N141" s="58"/>
      <c r="O141" s="58"/>
    </row>
    <row r="142" spans="2:15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  <c r="N142" s="58"/>
      <c r="O142" s="58"/>
    </row>
    <row r="143" spans="2:15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  <c r="N143" s="58"/>
      <c r="O143" s="58"/>
    </row>
    <row r="144" spans="2:15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  <c r="N144" s="58"/>
      <c r="O144" s="58"/>
    </row>
    <row r="145" spans="2:15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  <c r="N145" s="58"/>
      <c r="O145" s="58"/>
    </row>
    <row r="146" spans="2:15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  <c r="N146" s="58"/>
      <c r="O146" s="58"/>
    </row>
    <row r="147" spans="2:15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  <c r="N147" s="58"/>
      <c r="O147" s="58"/>
    </row>
    <row r="148" spans="2:15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  <c r="N148" s="58"/>
      <c r="O148" s="58"/>
    </row>
    <row r="149" spans="2:15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  <c r="N149" s="58"/>
      <c r="O149" s="58"/>
    </row>
    <row r="150" spans="2:15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  <c r="N150" s="58"/>
      <c r="O150" s="58"/>
    </row>
    <row r="151" spans="2:15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  <c r="N151" s="58"/>
      <c r="O151" s="58"/>
    </row>
    <row r="152" spans="2:15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  <c r="N152" s="58"/>
      <c r="O152" s="58"/>
    </row>
    <row r="153" spans="2:15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  <c r="N153" s="58"/>
      <c r="O153" s="58"/>
    </row>
    <row r="154" spans="2:15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  <c r="N154" s="58"/>
      <c r="O154" s="58"/>
    </row>
    <row r="155" spans="2:15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  <c r="N155" s="58"/>
      <c r="O155" s="58"/>
    </row>
    <row r="156" spans="2:15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  <c r="N156" s="58"/>
      <c r="O156" s="58"/>
    </row>
    <row r="157" spans="2:15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  <c r="N157" s="58"/>
      <c r="O157" s="58"/>
    </row>
    <row r="158" spans="2:15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  <c r="N158" s="58"/>
      <c r="O158" s="58"/>
    </row>
    <row r="159" spans="2:15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  <c r="N159" s="58"/>
      <c r="O159" s="58"/>
    </row>
    <row r="160" spans="2:15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  <c r="N160" s="58"/>
      <c r="O160" s="58"/>
    </row>
    <row r="161" spans="2:15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  <c r="N161" s="58"/>
      <c r="O161" s="58"/>
    </row>
    <row r="162" spans="2:15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  <c r="N162" s="58"/>
      <c r="O162" s="58"/>
    </row>
    <row r="163" spans="2:15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  <c r="N163" s="58"/>
      <c r="O163" s="58"/>
    </row>
    <row r="164" spans="2:15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  <c r="N164" s="58"/>
      <c r="O164" s="58"/>
    </row>
    <row r="165" spans="2:15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  <c r="N165" s="58"/>
      <c r="O165" s="58"/>
    </row>
    <row r="166" spans="2:15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  <c r="N166" s="58"/>
      <c r="O166" s="58"/>
    </row>
    <row r="167" spans="2:15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  <c r="N167" s="58"/>
      <c r="O167" s="58"/>
    </row>
    <row r="168" spans="2:15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  <c r="N168" s="58"/>
      <c r="O168" s="58"/>
    </row>
    <row r="169" spans="2:15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  <c r="N169" s="58"/>
      <c r="O169" s="58"/>
    </row>
    <row r="170" spans="2:15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  <c r="N170" s="58"/>
      <c r="O170" s="58"/>
    </row>
    <row r="171" spans="2:15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  <c r="N171" s="58"/>
      <c r="O171" s="58"/>
    </row>
    <row r="172" spans="2:15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  <c r="N172" s="58"/>
      <c r="O172" s="58"/>
    </row>
    <row r="173" spans="2:15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  <c r="N173" s="58"/>
      <c r="O173" s="58"/>
    </row>
    <row r="174" spans="2:15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  <c r="N174" s="58"/>
      <c r="O174" s="58"/>
    </row>
    <row r="175" spans="2:15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  <c r="N175" s="58"/>
      <c r="O175" s="58"/>
    </row>
    <row r="176" spans="2:15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  <c r="N176" s="58"/>
      <c r="O176" s="58"/>
    </row>
    <row r="177" spans="2:15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  <c r="N177" s="58"/>
      <c r="O177" s="58"/>
    </row>
    <row r="178" spans="2:15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  <c r="N178" s="58"/>
      <c r="O178" s="58"/>
    </row>
    <row r="179" spans="2:15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  <c r="N179" s="58"/>
      <c r="O179" s="58"/>
    </row>
    <row r="180" spans="2:15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  <c r="N180" s="58"/>
      <c r="O180" s="58"/>
    </row>
    <row r="181" spans="2:15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  <c r="N181" s="58"/>
      <c r="O181" s="58"/>
    </row>
    <row r="182" spans="2:15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  <c r="N182" s="58"/>
      <c r="O182" s="58"/>
    </row>
    <row r="183" spans="2:15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  <c r="N183" s="58"/>
      <c r="O183" s="58"/>
    </row>
    <row r="184" spans="2:15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  <c r="N184" s="58"/>
      <c r="O184" s="58"/>
    </row>
    <row r="185" spans="2:15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  <c r="N185" s="58"/>
      <c r="O185" s="58"/>
    </row>
    <row r="186" spans="2:15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  <c r="N186" s="58"/>
      <c r="O186" s="58"/>
    </row>
    <row r="187" spans="2:15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  <c r="N187" s="58"/>
      <c r="O187" s="58"/>
    </row>
    <row r="188" spans="2:15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  <c r="N188" s="58"/>
      <c r="O188" s="58"/>
    </row>
    <row r="189" spans="2:15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  <c r="N189" s="58"/>
      <c r="O189" s="58"/>
    </row>
    <row r="190" spans="2:15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  <c r="N190" s="58"/>
      <c r="O190" s="58"/>
    </row>
    <row r="191" spans="2:15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  <c r="N191" s="58"/>
      <c r="O191" s="58"/>
    </row>
    <row r="192" spans="2:15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  <c r="N192" s="58"/>
      <c r="O192" s="58"/>
    </row>
    <row r="193" spans="2:15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  <c r="N193" s="58"/>
      <c r="O193" s="58"/>
    </row>
    <row r="194" spans="2:15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  <c r="N194" s="58"/>
      <c r="O194" s="58"/>
    </row>
    <row r="195" spans="2:15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  <c r="N195" s="58"/>
      <c r="O195" s="58"/>
    </row>
    <row r="196" spans="2:15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  <c r="N196" s="58"/>
      <c r="O196" s="58"/>
    </row>
    <row r="197" spans="2:15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  <c r="N197" s="58"/>
      <c r="O197" s="58"/>
    </row>
    <row r="198" spans="2:15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  <c r="N198" s="58"/>
      <c r="O198" s="58"/>
    </row>
    <row r="199" spans="2:15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  <c r="N199" s="58"/>
      <c r="O199" s="58"/>
    </row>
    <row r="200" spans="2:15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  <c r="N200" s="58"/>
      <c r="O200" s="58"/>
    </row>
    <row r="201" spans="2:15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  <c r="N201" s="58"/>
      <c r="O201" s="58"/>
    </row>
    <row r="202" spans="2:15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  <c r="N202" s="58"/>
      <c r="O202" s="58"/>
    </row>
    <row r="203" spans="2:15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  <c r="N203" s="58"/>
      <c r="O203" s="58"/>
    </row>
    <row r="204" spans="2:15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  <c r="N204" s="58"/>
      <c r="O204" s="58"/>
    </row>
    <row r="205" spans="2:15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  <c r="N205" s="58"/>
      <c r="O205" s="58"/>
    </row>
    <row r="206" spans="2:15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  <c r="N206" s="58"/>
      <c r="O206" s="58"/>
    </row>
    <row r="207" spans="2:15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  <c r="N207" s="58"/>
      <c r="O207" s="58"/>
    </row>
    <row r="208" spans="2:15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  <c r="N208" s="58"/>
      <c r="O208" s="58"/>
    </row>
    <row r="209" spans="2:15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  <c r="N209" s="58"/>
      <c r="O209" s="58"/>
    </row>
    <row r="210" spans="2:15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  <c r="N210" s="58"/>
      <c r="O210" s="58"/>
    </row>
    <row r="211" spans="2:15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  <c r="N211" s="58"/>
      <c r="O211" s="58"/>
    </row>
    <row r="212" spans="2:15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  <c r="N212" s="58"/>
      <c r="O212" s="58"/>
    </row>
    <row r="213" spans="2:15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  <c r="N213" s="58"/>
      <c r="O213" s="58"/>
    </row>
    <row r="214" spans="2:15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  <c r="N214" s="58"/>
      <c r="O214" s="58"/>
    </row>
    <row r="215" spans="2:15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  <c r="N215" s="58"/>
      <c r="O215" s="58"/>
    </row>
    <row r="216" spans="2:15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  <c r="N216" s="58"/>
      <c r="O216" s="58"/>
    </row>
    <row r="217" spans="2:15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  <c r="N217" s="58"/>
      <c r="O217" s="58"/>
    </row>
    <row r="218" spans="2:15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  <c r="N218" s="58"/>
      <c r="O218" s="58"/>
    </row>
    <row r="219" spans="2:15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  <c r="N219" s="58"/>
      <c r="O219" s="58"/>
    </row>
    <row r="220" spans="2:15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  <c r="N220" s="58"/>
      <c r="O220" s="58"/>
    </row>
    <row r="221" spans="2:15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  <c r="N221" s="58"/>
      <c r="O221" s="58"/>
    </row>
    <row r="222" spans="2:15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  <c r="N222" s="58"/>
      <c r="O222" s="58"/>
    </row>
    <row r="223" spans="2:15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  <c r="N223" s="58"/>
      <c r="O223" s="58"/>
    </row>
    <row r="224" spans="2:15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  <c r="N224" s="58"/>
      <c r="O224" s="58"/>
    </row>
    <row r="225" spans="2:15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  <c r="N225" s="58"/>
      <c r="O225" s="58"/>
    </row>
    <row r="226" spans="2:15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  <c r="N226" s="58"/>
      <c r="O226" s="58"/>
    </row>
    <row r="227" spans="2:15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  <c r="N227" s="58"/>
      <c r="O227" s="58"/>
    </row>
    <row r="228" spans="2:15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  <c r="N228" s="58"/>
      <c r="O228" s="58"/>
    </row>
    <row r="229" spans="2:15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  <c r="N229" s="58"/>
      <c r="O229" s="58"/>
    </row>
    <row r="230" spans="2:15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  <c r="N230" s="58"/>
      <c r="O230" s="58"/>
    </row>
  </sheetData>
  <mergeCells count="3">
    <mergeCell ref="B5:B6"/>
    <mergeCell ref="J5:L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2020-05-20T20:34:37Z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