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gregjennings/Desktop/75 SCDNR/7505 Stream Geomorphology Study/65 Southeastern Plains/"/>
    </mc:Choice>
  </mc:AlternateContent>
  <xr:revisionPtr revIDLastSave="0" documentId="13_ncr:1_{EE072CB0-C136-1148-B980-02ED89BC1EE6}" xr6:coauthVersionLast="45" xr6:coauthVersionMax="45" xr10:uidLastSave="{00000000-0000-0000-0000-000000000000}"/>
  <bookViews>
    <workbookView xWindow="2300" yWindow="460" windowWidth="15880" windowHeight="14420" tabRatio="584" xr2:uid="{00000000-000D-0000-FFFF-FFFF00000000}"/>
  </bookViews>
  <sheets>
    <sheet name="Table for Report" sheetId="27" r:id="rId1"/>
    <sheet name="Summary" sheetId="21" r:id="rId2"/>
    <sheet name="site1" sheetId="20" r:id="rId3"/>
    <sheet name="site2" sheetId="22" r:id="rId4"/>
    <sheet name="site3" sheetId="23" r:id="rId5"/>
    <sheet name="site4" sheetId="24" r:id="rId6"/>
    <sheet name="site5" sheetId="25" r:id="rId7"/>
    <sheet name="site6" sheetId="26" r:id="rId8"/>
    <sheet name="site7" sheetId="28" r:id="rId9"/>
    <sheet name="site8" sheetId="29" r:id="rId10"/>
    <sheet name="site9" sheetId="30" r:id="rId11"/>
    <sheet name="site10" sheetId="31" r:id="rId12"/>
    <sheet name="site11" sheetId="32" r:id="rId13"/>
    <sheet name="site12" sheetId="33" r:id="rId14"/>
    <sheet name="site13" sheetId="34" r:id="rId15"/>
    <sheet name="site14" sheetId="35" r:id="rId16"/>
    <sheet name="site15" sheetId="36" r:id="rId17"/>
  </sheets>
  <definedNames>
    <definedName name="_xlnm.Print_Area" localSheetId="5">site4!$B$2:$M$27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36" l="1"/>
  <c r="M27" i="36"/>
  <c r="O26" i="36"/>
  <c r="M26" i="36"/>
  <c r="O25" i="36"/>
  <c r="M25" i="36"/>
  <c r="O24" i="36"/>
  <c r="M24" i="36"/>
  <c r="R23" i="36"/>
  <c r="Q23" i="36"/>
  <c r="O23" i="36"/>
  <c r="M23" i="36"/>
  <c r="R21" i="36"/>
  <c r="Q21" i="36"/>
  <c r="O21" i="36"/>
  <c r="M21" i="36"/>
  <c r="O20" i="36"/>
  <c r="M20" i="36"/>
  <c r="U19" i="36"/>
  <c r="U20" i="36" s="1"/>
  <c r="R19" i="36"/>
  <c r="Q19" i="36"/>
  <c r="O19" i="36"/>
  <c r="M19" i="36"/>
  <c r="R18" i="36"/>
  <c r="R20" i="36" s="1"/>
  <c r="Q18" i="36"/>
  <c r="O18" i="36"/>
  <c r="M18" i="36"/>
  <c r="AC17" i="36"/>
  <c r="AB17" i="36"/>
  <c r="AA17" i="36"/>
  <c r="Z17" i="36"/>
  <c r="Y17" i="36"/>
  <c r="R17" i="36"/>
  <c r="Q17" i="36"/>
  <c r="O17" i="36"/>
  <c r="M17" i="36"/>
  <c r="O16" i="36"/>
  <c r="M16" i="36"/>
  <c r="AC15" i="36"/>
  <c r="AB15" i="36"/>
  <c r="AA15" i="36"/>
  <c r="Z15" i="36"/>
  <c r="W15" i="36" s="1"/>
  <c r="Y15" i="36"/>
  <c r="R15" i="36"/>
  <c r="Q15" i="36"/>
  <c r="O15" i="36"/>
  <c r="M15" i="36"/>
  <c r="R14" i="36"/>
  <c r="Q14" i="36"/>
  <c r="AC13" i="36"/>
  <c r="AB13" i="36"/>
  <c r="AA13" i="36"/>
  <c r="Z13" i="36"/>
  <c r="Y13" i="36"/>
  <c r="R13" i="36"/>
  <c r="R12" i="36"/>
  <c r="Q12" i="36"/>
  <c r="U11" i="36"/>
  <c r="U12" i="36" s="1"/>
  <c r="R11" i="36"/>
  <c r="Q11" i="36"/>
  <c r="R10" i="36"/>
  <c r="Q10" i="36"/>
  <c r="AC9" i="36"/>
  <c r="AB9" i="36"/>
  <c r="AA9" i="36"/>
  <c r="Z9" i="36"/>
  <c r="Y9" i="36"/>
  <c r="R8" i="36"/>
  <c r="Q8" i="36"/>
  <c r="AC7" i="36"/>
  <c r="AB7" i="36"/>
  <c r="AA7" i="36"/>
  <c r="Z7" i="36"/>
  <c r="Y7" i="36"/>
  <c r="R7" i="36"/>
  <c r="Q7" i="36"/>
  <c r="R6" i="36"/>
  <c r="Q6" i="36"/>
  <c r="R5" i="36"/>
  <c r="Q5" i="36"/>
  <c r="U4" i="36"/>
  <c r="U5" i="36" s="1"/>
  <c r="R4" i="36"/>
  <c r="Q4" i="36"/>
  <c r="O27" i="35"/>
  <c r="M27" i="35"/>
  <c r="O26" i="35"/>
  <c r="M26" i="35"/>
  <c r="O25" i="35"/>
  <c r="M25" i="35"/>
  <c r="O24" i="35"/>
  <c r="M24" i="35"/>
  <c r="R23" i="35"/>
  <c r="Q23" i="35"/>
  <c r="O23" i="35"/>
  <c r="M23" i="35"/>
  <c r="U21" i="35" s="1"/>
  <c r="U22" i="35" s="1"/>
  <c r="R21" i="35"/>
  <c r="Q21" i="35"/>
  <c r="O21" i="35"/>
  <c r="M21" i="35"/>
  <c r="O20" i="35"/>
  <c r="M20" i="35"/>
  <c r="U19" i="35"/>
  <c r="U20" i="35" s="1"/>
  <c r="R19" i="35"/>
  <c r="Q19" i="35"/>
  <c r="O19" i="35"/>
  <c r="M19" i="35"/>
  <c r="R18" i="35"/>
  <c r="R22" i="35" s="1"/>
  <c r="Q18" i="35"/>
  <c r="O18" i="35"/>
  <c r="M18" i="35"/>
  <c r="AC17" i="35"/>
  <c r="AB17" i="35"/>
  <c r="AA17" i="35"/>
  <c r="Z17" i="35"/>
  <c r="Y17" i="35"/>
  <c r="W17" i="35" s="1"/>
  <c r="R17" i="35"/>
  <c r="Q17" i="35"/>
  <c r="O17" i="35"/>
  <c r="M17" i="35"/>
  <c r="O16" i="35"/>
  <c r="M16" i="35"/>
  <c r="AC15" i="35"/>
  <c r="AB15" i="35"/>
  <c r="AA15" i="35"/>
  <c r="Z15" i="35"/>
  <c r="Y15" i="35"/>
  <c r="R15" i="35"/>
  <c r="Q15" i="35"/>
  <c r="O15" i="35"/>
  <c r="M15" i="35"/>
  <c r="R14" i="35"/>
  <c r="Q14" i="35"/>
  <c r="AC13" i="35"/>
  <c r="AB13" i="35"/>
  <c r="AA13" i="35"/>
  <c r="Z13" i="35"/>
  <c r="Y13" i="35"/>
  <c r="R13" i="35"/>
  <c r="R12" i="35"/>
  <c r="Q12" i="35"/>
  <c r="U11" i="35"/>
  <c r="U12" i="35" s="1"/>
  <c r="R11" i="35"/>
  <c r="Q11" i="35"/>
  <c r="R10" i="35"/>
  <c r="Q10" i="35"/>
  <c r="AC9" i="35"/>
  <c r="AB9" i="35"/>
  <c r="AA9" i="35"/>
  <c r="Z9" i="35"/>
  <c r="Y9" i="35"/>
  <c r="R8" i="35"/>
  <c r="Q8" i="35"/>
  <c r="AC7" i="35"/>
  <c r="AB7" i="35"/>
  <c r="AA7" i="35"/>
  <c r="Z7" i="35"/>
  <c r="Y7" i="35"/>
  <c r="R7" i="35"/>
  <c r="Q7" i="35"/>
  <c r="R6" i="35"/>
  <c r="Q6" i="35"/>
  <c r="R5" i="35"/>
  <c r="Q5" i="35"/>
  <c r="U4" i="35"/>
  <c r="U5" i="35" s="1"/>
  <c r="R4" i="35"/>
  <c r="Q4" i="35"/>
  <c r="O27" i="34"/>
  <c r="M27" i="34"/>
  <c r="O26" i="34"/>
  <c r="M26" i="34"/>
  <c r="O25" i="34"/>
  <c r="M25" i="34"/>
  <c r="O24" i="34"/>
  <c r="M24" i="34"/>
  <c r="R23" i="34"/>
  <c r="Q23" i="34"/>
  <c r="O23" i="34"/>
  <c r="M23" i="34"/>
  <c r="U21" i="34" s="1"/>
  <c r="U22" i="34" s="1"/>
  <c r="R21" i="34"/>
  <c r="Q21" i="34"/>
  <c r="O21" i="34"/>
  <c r="M21" i="34"/>
  <c r="O20" i="34"/>
  <c r="M20" i="34"/>
  <c r="U19" i="34"/>
  <c r="U20" i="34" s="1"/>
  <c r="R19" i="34"/>
  <c r="Q19" i="34"/>
  <c r="O19" i="34"/>
  <c r="M19" i="34"/>
  <c r="R18" i="34"/>
  <c r="R20" i="34" s="1"/>
  <c r="Q18" i="34"/>
  <c r="O18" i="34"/>
  <c r="M18" i="34"/>
  <c r="AC17" i="34"/>
  <c r="AB17" i="34"/>
  <c r="AA17" i="34"/>
  <c r="Z17" i="34"/>
  <c r="Y17" i="34"/>
  <c r="R17" i="34"/>
  <c r="Q17" i="34"/>
  <c r="O17" i="34"/>
  <c r="M17" i="34"/>
  <c r="O16" i="34"/>
  <c r="M16" i="34"/>
  <c r="AC15" i="34"/>
  <c r="AB15" i="34"/>
  <c r="AA15" i="34"/>
  <c r="Z15" i="34"/>
  <c r="Y15" i="34"/>
  <c r="R15" i="34"/>
  <c r="Q15" i="34"/>
  <c r="O15" i="34"/>
  <c r="M15" i="34"/>
  <c r="R14" i="34"/>
  <c r="Q14" i="34"/>
  <c r="AC13" i="34"/>
  <c r="AB13" i="34"/>
  <c r="AA13" i="34"/>
  <c r="Z13" i="34"/>
  <c r="Y13" i="34"/>
  <c r="R13" i="34"/>
  <c r="R12" i="34"/>
  <c r="Q12" i="34"/>
  <c r="U11" i="34"/>
  <c r="U12" i="34" s="1"/>
  <c r="R11" i="34"/>
  <c r="Q11" i="34"/>
  <c r="R10" i="34"/>
  <c r="Q10" i="34"/>
  <c r="AC9" i="34"/>
  <c r="AB9" i="34"/>
  <c r="AA9" i="34"/>
  <c r="Z9" i="34"/>
  <c r="Y9" i="34"/>
  <c r="R8" i="34"/>
  <c r="Q8" i="34"/>
  <c r="AC7" i="34"/>
  <c r="AB7" i="34"/>
  <c r="AA7" i="34"/>
  <c r="Z7" i="34"/>
  <c r="Y7" i="34"/>
  <c r="R7" i="34"/>
  <c r="Q7" i="34"/>
  <c r="R6" i="34"/>
  <c r="Q6" i="34"/>
  <c r="R5" i="34"/>
  <c r="Q5" i="34"/>
  <c r="U4" i="34"/>
  <c r="U5" i="34" s="1"/>
  <c r="R4" i="34"/>
  <c r="Q4" i="34"/>
  <c r="O27" i="33"/>
  <c r="M27" i="33"/>
  <c r="O26" i="33"/>
  <c r="M26" i="33"/>
  <c r="O25" i="33"/>
  <c r="M25" i="33"/>
  <c r="O24" i="33"/>
  <c r="M24" i="33"/>
  <c r="R23" i="33"/>
  <c r="Q23" i="33"/>
  <c r="O23" i="33"/>
  <c r="M23" i="33"/>
  <c r="R21" i="33"/>
  <c r="Q21" i="33"/>
  <c r="O21" i="33"/>
  <c r="M21" i="33"/>
  <c r="O20" i="33"/>
  <c r="M20" i="33"/>
  <c r="U19" i="33"/>
  <c r="U20" i="33" s="1"/>
  <c r="R19" i="33"/>
  <c r="Q19" i="33"/>
  <c r="O19" i="33"/>
  <c r="M19" i="33"/>
  <c r="R18" i="33"/>
  <c r="R20" i="33" s="1"/>
  <c r="Q18" i="33"/>
  <c r="O18" i="33"/>
  <c r="M18" i="33"/>
  <c r="AC17" i="33"/>
  <c r="AB17" i="33"/>
  <c r="AA17" i="33"/>
  <c r="Z17" i="33"/>
  <c r="Y17" i="33"/>
  <c r="R17" i="33"/>
  <c r="Q17" i="33"/>
  <c r="O17" i="33"/>
  <c r="M17" i="33"/>
  <c r="O16" i="33"/>
  <c r="M16" i="33"/>
  <c r="AC15" i="33"/>
  <c r="AB15" i="33"/>
  <c r="AA15" i="33"/>
  <c r="Z15" i="33"/>
  <c r="Y15" i="33"/>
  <c r="R15" i="33"/>
  <c r="Q15" i="33"/>
  <c r="O15" i="33"/>
  <c r="M15" i="33"/>
  <c r="R14" i="33"/>
  <c r="Q14" i="33"/>
  <c r="AC13" i="33"/>
  <c r="AB13" i="33"/>
  <c r="AA13" i="33"/>
  <c r="Z13" i="33"/>
  <c r="Y13" i="33"/>
  <c r="R13" i="33"/>
  <c r="R12" i="33"/>
  <c r="Q12" i="33"/>
  <c r="U11" i="33"/>
  <c r="U12" i="33" s="1"/>
  <c r="R11" i="33"/>
  <c r="Q11" i="33"/>
  <c r="R10" i="33"/>
  <c r="Q10" i="33"/>
  <c r="AC9" i="33"/>
  <c r="AB9" i="33"/>
  <c r="AA9" i="33"/>
  <c r="Z9" i="33"/>
  <c r="Y9" i="33"/>
  <c r="R8" i="33"/>
  <c r="Q8" i="33"/>
  <c r="AC7" i="33"/>
  <c r="AB7" i="33"/>
  <c r="AA7" i="33"/>
  <c r="Z7" i="33"/>
  <c r="Y7" i="33"/>
  <c r="R7" i="33"/>
  <c r="Q7" i="33"/>
  <c r="R6" i="33"/>
  <c r="Q6" i="33"/>
  <c r="R5" i="33"/>
  <c r="Q5" i="33"/>
  <c r="U4" i="33"/>
  <c r="U5" i="33" s="1"/>
  <c r="R4" i="33"/>
  <c r="Q4" i="33"/>
  <c r="O27" i="32"/>
  <c r="M27" i="32"/>
  <c r="O26" i="32"/>
  <c r="M26" i="32"/>
  <c r="O25" i="32"/>
  <c r="M25" i="32"/>
  <c r="O24" i="32"/>
  <c r="M24" i="32"/>
  <c r="R23" i="32"/>
  <c r="Q23" i="32"/>
  <c r="O23" i="32"/>
  <c r="M23" i="32"/>
  <c r="U21" i="32" s="1"/>
  <c r="U22" i="32" s="1"/>
  <c r="R21" i="32"/>
  <c r="Q21" i="32"/>
  <c r="O21" i="32"/>
  <c r="M21" i="32"/>
  <c r="O20" i="32"/>
  <c r="M20" i="32"/>
  <c r="U19" i="32"/>
  <c r="U20" i="32" s="1"/>
  <c r="R19" i="32"/>
  <c r="Q19" i="32"/>
  <c r="O19" i="32"/>
  <c r="M19" i="32"/>
  <c r="R18" i="32"/>
  <c r="R20" i="32" s="1"/>
  <c r="Q18" i="32"/>
  <c r="O18" i="32"/>
  <c r="M18" i="32"/>
  <c r="AC17" i="32"/>
  <c r="AB17" i="32"/>
  <c r="AA17" i="32"/>
  <c r="Z17" i="32"/>
  <c r="Y17" i="32"/>
  <c r="R17" i="32"/>
  <c r="Q17" i="32"/>
  <c r="O17" i="32"/>
  <c r="M17" i="32"/>
  <c r="O16" i="32"/>
  <c r="M16" i="32"/>
  <c r="AC15" i="32"/>
  <c r="AB15" i="32"/>
  <c r="AA15" i="32"/>
  <c r="Z15" i="32"/>
  <c r="Y15" i="32"/>
  <c r="R15" i="32"/>
  <c r="Q15" i="32"/>
  <c r="O15" i="32"/>
  <c r="M15" i="32"/>
  <c r="R14" i="32"/>
  <c r="Q14" i="32"/>
  <c r="AC13" i="32"/>
  <c r="AB13" i="32"/>
  <c r="AA13" i="32"/>
  <c r="Z13" i="32"/>
  <c r="Y13" i="32"/>
  <c r="R13" i="32"/>
  <c r="R12" i="32"/>
  <c r="Q12" i="32"/>
  <c r="U11" i="32"/>
  <c r="U12" i="32" s="1"/>
  <c r="R11" i="32"/>
  <c r="Q11" i="32"/>
  <c r="R10" i="32"/>
  <c r="Q10" i="32"/>
  <c r="AC9" i="32"/>
  <c r="AB9" i="32"/>
  <c r="AA9" i="32"/>
  <c r="Z9" i="32"/>
  <c r="Y9" i="32"/>
  <c r="R8" i="32"/>
  <c r="Q8" i="32"/>
  <c r="AC7" i="32"/>
  <c r="AB7" i="32"/>
  <c r="AA7" i="32"/>
  <c r="Z7" i="32"/>
  <c r="Y7" i="32"/>
  <c r="W7" i="32" s="1"/>
  <c r="R7" i="32"/>
  <c r="Q7" i="32"/>
  <c r="R6" i="32"/>
  <c r="Q6" i="32"/>
  <c r="R5" i="32"/>
  <c r="Q5" i="32"/>
  <c r="U4" i="32"/>
  <c r="U5" i="32" s="1"/>
  <c r="R4" i="32"/>
  <c r="Q4" i="32"/>
  <c r="O27" i="31"/>
  <c r="M27" i="31"/>
  <c r="O26" i="31"/>
  <c r="M26" i="31"/>
  <c r="O25" i="31"/>
  <c r="M25" i="31"/>
  <c r="U21" i="31" s="1"/>
  <c r="U22" i="31" s="1"/>
  <c r="O24" i="31"/>
  <c r="M24" i="31"/>
  <c r="R23" i="31"/>
  <c r="Q23" i="31"/>
  <c r="O23" i="31"/>
  <c r="M23" i="31"/>
  <c r="R21" i="31"/>
  <c r="Q21" i="31"/>
  <c r="O21" i="31"/>
  <c r="M21" i="31"/>
  <c r="O20" i="31"/>
  <c r="M20" i="31"/>
  <c r="U19" i="31"/>
  <c r="U20" i="31" s="1"/>
  <c r="R19" i="31"/>
  <c r="Q19" i="31"/>
  <c r="O19" i="31"/>
  <c r="M19" i="31"/>
  <c r="R18" i="31"/>
  <c r="R20" i="31" s="1"/>
  <c r="Q18" i="31"/>
  <c r="O18" i="31"/>
  <c r="M18" i="31"/>
  <c r="AC17" i="31"/>
  <c r="AB17" i="31"/>
  <c r="AA17" i="31"/>
  <c r="Z17" i="31"/>
  <c r="Y17" i="31"/>
  <c r="R17" i="31"/>
  <c r="Q17" i="31"/>
  <c r="O17" i="31"/>
  <c r="M17" i="31"/>
  <c r="O16" i="31"/>
  <c r="M16" i="31"/>
  <c r="AC15" i="31"/>
  <c r="AB15" i="31"/>
  <c r="AA15" i="31"/>
  <c r="Z15" i="31"/>
  <c r="Y15" i="31"/>
  <c r="W15" i="31" s="1"/>
  <c r="R15" i="31"/>
  <c r="Q15" i="31"/>
  <c r="O15" i="31"/>
  <c r="M15" i="31"/>
  <c r="R14" i="31"/>
  <c r="Q14" i="31"/>
  <c r="AC13" i="31"/>
  <c r="AB13" i="31"/>
  <c r="AA13" i="31"/>
  <c r="Z13" i="31"/>
  <c r="Y13" i="31"/>
  <c r="R13" i="31"/>
  <c r="R12" i="31"/>
  <c r="Q12" i="31"/>
  <c r="U11" i="31"/>
  <c r="U12" i="31" s="1"/>
  <c r="R11" i="31"/>
  <c r="Q11" i="31"/>
  <c r="R10" i="31"/>
  <c r="Q10" i="31"/>
  <c r="AC9" i="31"/>
  <c r="AB9" i="31"/>
  <c r="AA9" i="31"/>
  <c r="Z9" i="31"/>
  <c r="Y9" i="31"/>
  <c r="R8" i="31"/>
  <c r="Q8" i="31"/>
  <c r="AC7" i="31"/>
  <c r="AB7" i="31"/>
  <c r="AA7" i="31"/>
  <c r="Z7" i="31"/>
  <c r="Y7" i="31"/>
  <c r="R7" i="31"/>
  <c r="Q7" i="31"/>
  <c r="R6" i="31"/>
  <c r="Q6" i="31"/>
  <c r="R5" i="31"/>
  <c r="Q5" i="31"/>
  <c r="U4" i="31"/>
  <c r="U5" i="31" s="1"/>
  <c r="R4" i="31"/>
  <c r="Q4" i="31"/>
  <c r="O27" i="30"/>
  <c r="M27" i="30"/>
  <c r="O26" i="30"/>
  <c r="M26" i="30"/>
  <c r="O25" i="30"/>
  <c r="M25" i="30"/>
  <c r="O24" i="30"/>
  <c r="M24" i="30"/>
  <c r="R23" i="30"/>
  <c r="Q23" i="30"/>
  <c r="O23" i="30"/>
  <c r="M23" i="30"/>
  <c r="R21" i="30"/>
  <c r="R22" i="30" s="1"/>
  <c r="Q21" i="30"/>
  <c r="O21" i="30"/>
  <c r="M21" i="30"/>
  <c r="O20" i="30"/>
  <c r="M20" i="30"/>
  <c r="U19" i="30"/>
  <c r="U20" i="30" s="1"/>
  <c r="R19" i="30"/>
  <c r="Q19" i="30"/>
  <c r="O19" i="30"/>
  <c r="M19" i="30"/>
  <c r="R18" i="30"/>
  <c r="R20" i="30" s="1"/>
  <c r="Q18" i="30"/>
  <c r="O18" i="30"/>
  <c r="M18" i="30"/>
  <c r="AC17" i="30"/>
  <c r="AB17" i="30"/>
  <c r="AA17" i="30"/>
  <c r="Z17" i="30"/>
  <c r="Y17" i="30"/>
  <c r="R17" i="30"/>
  <c r="Q17" i="30"/>
  <c r="O17" i="30"/>
  <c r="M17" i="30"/>
  <c r="O16" i="30"/>
  <c r="M16" i="30"/>
  <c r="AC15" i="30"/>
  <c r="AB15" i="30"/>
  <c r="AA15" i="30"/>
  <c r="Z15" i="30"/>
  <c r="Y15" i="30"/>
  <c r="R15" i="30"/>
  <c r="Q15" i="30"/>
  <c r="O15" i="30"/>
  <c r="M15" i="30"/>
  <c r="R14" i="30"/>
  <c r="Q14" i="30"/>
  <c r="AC13" i="30"/>
  <c r="AB13" i="30"/>
  <c r="AA13" i="30"/>
  <c r="Z13" i="30"/>
  <c r="Y13" i="30"/>
  <c r="R13" i="30"/>
  <c r="R12" i="30"/>
  <c r="Q12" i="30"/>
  <c r="U11" i="30"/>
  <c r="U12" i="30" s="1"/>
  <c r="R11" i="30"/>
  <c r="Q11" i="30"/>
  <c r="R10" i="30"/>
  <c r="Q10" i="30"/>
  <c r="AC9" i="30"/>
  <c r="AB9" i="30"/>
  <c r="AA9" i="30"/>
  <c r="Z9" i="30"/>
  <c r="Y9" i="30"/>
  <c r="R8" i="30"/>
  <c r="Q8" i="30"/>
  <c r="AC7" i="30"/>
  <c r="AB7" i="30"/>
  <c r="AA7" i="30"/>
  <c r="Z7" i="30"/>
  <c r="Y7" i="30"/>
  <c r="R7" i="30"/>
  <c r="Q7" i="30"/>
  <c r="R6" i="30"/>
  <c r="Q6" i="30"/>
  <c r="R5" i="30"/>
  <c r="Q5" i="30"/>
  <c r="U4" i="30"/>
  <c r="U5" i="30" s="1"/>
  <c r="R4" i="30"/>
  <c r="Q4" i="30"/>
  <c r="O27" i="29"/>
  <c r="M27" i="29"/>
  <c r="O26" i="29"/>
  <c r="M26" i="29"/>
  <c r="O25" i="29"/>
  <c r="M25" i="29"/>
  <c r="O24" i="29"/>
  <c r="M24" i="29"/>
  <c r="R23" i="29"/>
  <c r="Q23" i="29"/>
  <c r="O23" i="29"/>
  <c r="M23" i="29"/>
  <c r="R21" i="29"/>
  <c r="R22" i="29" s="1"/>
  <c r="Q21" i="29"/>
  <c r="O21" i="29"/>
  <c r="M21" i="29"/>
  <c r="O20" i="29"/>
  <c r="M20" i="29"/>
  <c r="U19" i="29"/>
  <c r="U20" i="29" s="1"/>
  <c r="R19" i="29"/>
  <c r="Q19" i="29"/>
  <c r="O19" i="29"/>
  <c r="M19" i="29"/>
  <c r="R18" i="29"/>
  <c r="Q18" i="29"/>
  <c r="O18" i="29"/>
  <c r="M18" i="29"/>
  <c r="AC17" i="29"/>
  <c r="AB17" i="29"/>
  <c r="AA17" i="29"/>
  <c r="Z17" i="29"/>
  <c r="Y17" i="29"/>
  <c r="R17" i="29"/>
  <c r="Q17" i="29"/>
  <c r="O17" i="29"/>
  <c r="M17" i="29"/>
  <c r="O16" i="29"/>
  <c r="M16" i="29"/>
  <c r="AC15" i="29"/>
  <c r="AB15" i="29"/>
  <c r="AA15" i="29"/>
  <c r="W15" i="29" s="1"/>
  <c r="Z15" i="29"/>
  <c r="Y15" i="29"/>
  <c r="R15" i="29"/>
  <c r="Q15" i="29"/>
  <c r="O15" i="29"/>
  <c r="M15" i="29"/>
  <c r="R14" i="29"/>
  <c r="Q14" i="29"/>
  <c r="AC13" i="29"/>
  <c r="AB13" i="29"/>
  <c r="AA13" i="29"/>
  <c r="Z13" i="29"/>
  <c r="Y13" i="29"/>
  <c r="R13" i="29"/>
  <c r="R12" i="29"/>
  <c r="Q12" i="29"/>
  <c r="U11" i="29"/>
  <c r="U12" i="29" s="1"/>
  <c r="R11" i="29"/>
  <c r="Q11" i="29"/>
  <c r="R10" i="29"/>
  <c r="Q10" i="29"/>
  <c r="AC9" i="29"/>
  <c r="AB9" i="29"/>
  <c r="AA9" i="29"/>
  <c r="Z9" i="29"/>
  <c r="Y9" i="29"/>
  <c r="R8" i="29"/>
  <c r="Q8" i="29"/>
  <c r="AC7" i="29"/>
  <c r="AB7" i="29"/>
  <c r="AA7" i="29"/>
  <c r="Z7" i="29"/>
  <c r="Y7" i="29"/>
  <c r="R7" i="29"/>
  <c r="Q7" i="29"/>
  <c r="R6" i="29"/>
  <c r="Q6" i="29"/>
  <c r="R5" i="29"/>
  <c r="Q5" i="29"/>
  <c r="U4" i="29"/>
  <c r="U5" i="29" s="1"/>
  <c r="R4" i="29"/>
  <c r="Q4" i="29"/>
  <c r="O27" i="28"/>
  <c r="M27" i="28"/>
  <c r="O26" i="28"/>
  <c r="M26" i="28"/>
  <c r="O25" i="28"/>
  <c r="M25" i="28"/>
  <c r="O24" i="28"/>
  <c r="M24" i="28"/>
  <c r="R23" i="28"/>
  <c r="Q23" i="28"/>
  <c r="O23" i="28"/>
  <c r="M23" i="28"/>
  <c r="U21" i="28" s="1"/>
  <c r="U22" i="28" s="1"/>
  <c r="R21" i="28"/>
  <c r="Q21" i="28"/>
  <c r="O21" i="28"/>
  <c r="M21" i="28"/>
  <c r="O20" i="28"/>
  <c r="M20" i="28"/>
  <c r="U19" i="28"/>
  <c r="U20" i="28" s="1"/>
  <c r="R19" i="28"/>
  <c r="Q19" i="28"/>
  <c r="O19" i="28"/>
  <c r="M19" i="28"/>
  <c r="R18" i="28"/>
  <c r="R22" i="28" s="1"/>
  <c r="Q18" i="28"/>
  <c r="O18" i="28"/>
  <c r="M18" i="28"/>
  <c r="AC17" i="28"/>
  <c r="AB17" i="28"/>
  <c r="AA17" i="28"/>
  <c r="Z17" i="28"/>
  <c r="Y17" i="28"/>
  <c r="R17" i="28"/>
  <c r="Q17" i="28"/>
  <c r="O17" i="28"/>
  <c r="M17" i="28"/>
  <c r="O16" i="28"/>
  <c r="M16" i="28"/>
  <c r="AC15" i="28"/>
  <c r="AB15" i="28"/>
  <c r="AA15" i="28"/>
  <c r="Z15" i="28"/>
  <c r="Y15" i="28"/>
  <c r="R15" i="28"/>
  <c r="Q15" i="28"/>
  <c r="O15" i="28"/>
  <c r="M15" i="28"/>
  <c r="R14" i="28"/>
  <c r="Q14" i="28"/>
  <c r="AC13" i="28"/>
  <c r="AB13" i="28"/>
  <c r="AA13" i="28"/>
  <c r="Z13" i="28"/>
  <c r="Y13" i="28"/>
  <c r="R13" i="28"/>
  <c r="R12" i="28"/>
  <c r="Q12" i="28"/>
  <c r="U11" i="28"/>
  <c r="U12" i="28" s="1"/>
  <c r="R11" i="28"/>
  <c r="Q11" i="28"/>
  <c r="R10" i="28"/>
  <c r="Q10" i="28"/>
  <c r="AC9" i="28"/>
  <c r="AB9" i="28"/>
  <c r="AA9" i="28"/>
  <c r="Z9" i="28"/>
  <c r="Y9" i="28"/>
  <c r="R8" i="28"/>
  <c r="Q8" i="28"/>
  <c r="AC7" i="28"/>
  <c r="AB7" i="28"/>
  <c r="AA7" i="28"/>
  <c r="Z7" i="28"/>
  <c r="Y7" i="28"/>
  <c r="R7" i="28"/>
  <c r="Q7" i="28"/>
  <c r="R6" i="28"/>
  <c r="Q6" i="28"/>
  <c r="R5" i="28"/>
  <c r="Q5" i="28"/>
  <c r="U4" i="28"/>
  <c r="U5" i="28" s="1"/>
  <c r="R4" i="28"/>
  <c r="Q4" i="28"/>
  <c r="M27" i="26"/>
  <c r="M26" i="26"/>
  <c r="M25" i="26"/>
  <c r="M24" i="26"/>
  <c r="M23" i="26"/>
  <c r="M21" i="26"/>
  <c r="M20" i="26"/>
  <c r="M19" i="26"/>
  <c r="M18" i="26"/>
  <c r="M17" i="26"/>
  <c r="M16" i="26"/>
  <c r="M15" i="26"/>
  <c r="M27" i="25"/>
  <c r="M26" i="25"/>
  <c r="M25" i="25"/>
  <c r="M24" i="25"/>
  <c r="M23" i="25"/>
  <c r="M21" i="25"/>
  <c r="M20" i="25"/>
  <c r="M19" i="25"/>
  <c r="M18" i="25"/>
  <c r="M17" i="25"/>
  <c r="M16" i="25"/>
  <c r="M15" i="25"/>
  <c r="M27" i="24"/>
  <c r="M26" i="24"/>
  <c r="M25" i="24"/>
  <c r="M24" i="24"/>
  <c r="M23" i="24"/>
  <c r="M21" i="24"/>
  <c r="M20" i="24"/>
  <c r="M19" i="24"/>
  <c r="M18" i="24"/>
  <c r="M17" i="24"/>
  <c r="M16" i="24"/>
  <c r="M15" i="24"/>
  <c r="M27" i="23"/>
  <c r="M26" i="23"/>
  <c r="M25" i="23"/>
  <c r="M24" i="23"/>
  <c r="M23" i="23"/>
  <c r="M21" i="23"/>
  <c r="M20" i="23"/>
  <c r="M19" i="23"/>
  <c r="M18" i="23"/>
  <c r="M17" i="23"/>
  <c r="M16" i="23"/>
  <c r="M15" i="23"/>
  <c r="M27" i="22"/>
  <c r="M26" i="22"/>
  <c r="M25" i="22"/>
  <c r="M24" i="22"/>
  <c r="M23" i="22"/>
  <c r="M21" i="22"/>
  <c r="M20" i="22"/>
  <c r="M19" i="22"/>
  <c r="M18" i="22"/>
  <c r="M17" i="22"/>
  <c r="M16" i="22"/>
  <c r="M15" i="22"/>
  <c r="C16" i="21"/>
  <c r="B20" i="21"/>
  <c r="J21" i="21"/>
  <c r="D21" i="21"/>
  <c r="B18" i="21"/>
  <c r="M16" i="21"/>
  <c r="P16" i="21"/>
  <c r="I16" i="21"/>
  <c r="G18" i="21"/>
  <c r="D19" i="21"/>
  <c r="M15" i="21"/>
  <c r="J16" i="21"/>
  <c r="M20" i="21"/>
  <c r="F18" i="21"/>
  <c r="F13" i="21"/>
  <c r="E19" i="21"/>
  <c r="H19" i="21"/>
  <c r="G20" i="21"/>
  <c r="I19" i="21"/>
  <c r="E18" i="21"/>
  <c r="G15" i="21"/>
  <c r="P20" i="21"/>
  <c r="B15" i="21"/>
  <c r="K17" i="21"/>
  <c r="J15" i="21"/>
  <c r="C18" i="21"/>
  <c r="E13" i="21"/>
  <c r="L21" i="21"/>
  <c r="B13" i="21"/>
  <c r="L19" i="21"/>
  <c r="P19" i="21"/>
  <c r="H13" i="21"/>
  <c r="K14" i="21"/>
  <c r="E14" i="21"/>
  <c r="K21" i="21"/>
  <c r="H17" i="21"/>
  <c r="F16" i="21"/>
  <c r="F19" i="21"/>
  <c r="L15" i="21"/>
  <c r="H21" i="21"/>
  <c r="J20" i="21"/>
  <c r="B19" i="21"/>
  <c r="C20" i="21"/>
  <c r="F14" i="21"/>
  <c r="Q16" i="21"/>
  <c r="I17" i="21"/>
  <c r="P13" i="21"/>
  <c r="C17" i="21"/>
  <c r="H20" i="21"/>
  <c r="F21" i="21"/>
  <c r="L13" i="21"/>
  <c r="H14" i="21"/>
  <c r="C13" i="21"/>
  <c r="G14" i="21"/>
  <c r="K16" i="21"/>
  <c r="H18" i="21"/>
  <c r="E17" i="21"/>
  <c r="M21" i="21"/>
  <c r="D17" i="21"/>
  <c r="I20" i="21"/>
  <c r="M19" i="21"/>
  <c r="D16" i="21"/>
  <c r="J13" i="21"/>
  <c r="K15" i="21"/>
  <c r="D15" i="21"/>
  <c r="E16" i="21"/>
  <c r="C14" i="21"/>
  <c r="I18" i="21"/>
  <c r="J18" i="21"/>
  <c r="G21" i="21"/>
  <c r="Q17" i="21"/>
  <c r="B17" i="21"/>
  <c r="L16" i="21"/>
  <c r="I13" i="21"/>
  <c r="B16" i="21"/>
  <c r="B21" i="21"/>
  <c r="G17" i="21"/>
  <c r="G16" i="21"/>
  <c r="F17" i="21"/>
  <c r="C19" i="21"/>
  <c r="E20" i="21"/>
  <c r="L20" i="21"/>
  <c r="G13" i="21"/>
  <c r="K19" i="21"/>
  <c r="I15" i="21"/>
  <c r="K13" i="21"/>
  <c r="C15" i="21"/>
  <c r="K18" i="21"/>
  <c r="J14" i="21"/>
  <c r="D20" i="21"/>
  <c r="D18" i="21"/>
  <c r="L18" i="21"/>
  <c r="J19" i="21"/>
  <c r="Q19" i="21"/>
  <c r="D13" i="21"/>
  <c r="M18" i="21"/>
  <c r="F20" i="21"/>
  <c r="L17" i="21"/>
  <c r="I14" i="21"/>
  <c r="B14" i="21"/>
  <c r="L14" i="21"/>
  <c r="E15" i="21"/>
  <c r="J17" i="21"/>
  <c r="E21" i="21"/>
  <c r="Q13" i="21"/>
  <c r="P17" i="21"/>
  <c r="M17" i="21"/>
  <c r="K20" i="21"/>
  <c r="M13" i="21"/>
  <c r="H15" i="21"/>
  <c r="Q20" i="21"/>
  <c r="I21" i="21"/>
  <c r="M14" i="21"/>
  <c r="H16" i="21"/>
  <c r="D14" i="21"/>
  <c r="C21" i="21"/>
  <c r="F15" i="21"/>
  <c r="G19" i="21"/>
  <c r="A18" i="27" l="1"/>
  <c r="A10" i="27"/>
  <c r="A8" i="27"/>
  <c r="A4" i="27"/>
  <c r="A7" i="27"/>
  <c r="A9" i="27"/>
  <c r="A13" i="27"/>
  <c r="A11" i="27"/>
  <c r="A14" i="27"/>
  <c r="U21" i="33"/>
  <c r="U21" i="36"/>
  <c r="W7" i="36"/>
  <c r="W7" i="33"/>
  <c r="U8" i="33" s="1"/>
  <c r="W15" i="32"/>
  <c r="U16" i="32" s="1"/>
  <c r="W15" i="28"/>
  <c r="X15" i="28" s="1"/>
  <c r="U15" i="28" s="1"/>
  <c r="W9" i="28"/>
  <c r="U10" i="28" s="1"/>
  <c r="U21" i="29"/>
  <c r="U21" i="30"/>
  <c r="W15" i="30"/>
  <c r="U16" i="30" s="1"/>
  <c r="W7" i="34"/>
  <c r="U8" i="34" s="1"/>
  <c r="R20" i="29"/>
  <c r="W7" i="30"/>
  <c r="U8" i="30" s="1"/>
  <c r="W7" i="31"/>
  <c r="U8" i="31" s="1"/>
  <c r="W13" i="32"/>
  <c r="X13" i="32" s="1"/>
  <c r="U13" i="32" s="1"/>
  <c r="W15" i="33"/>
  <c r="U16" i="33" s="1"/>
  <c r="W9" i="33"/>
  <c r="X9" i="33" s="1"/>
  <c r="U9" i="33" s="1"/>
  <c r="W13" i="34"/>
  <c r="X13" i="34" s="1"/>
  <c r="U13" i="34" s="1"/>
  <c r="W15" i="34"/>
  <c r="X15" i="34" s="1"/>
  <c r="U15" i="34" s="1"/>
  <c r="W9" i="36"/>
  <c r="U10" i="36" s="1"/>
  <c r="R22" i="32"/>
  <c r="W7" i="35"/>
  <c r="X7" i="35" s="1"/>
  <c r="U7" i="35" s="1"/>
  <c r="W17" i="33"/>
  <c r="U18" i="33" s="1"/>
  <c r="W13" i="33"/>
  <c r="U14" i="33" s="1"/>
  <c r="U6" i="33"/>
  <c r="W17" i="32"/>
  <c r="U18" i="32" s="1"/>
  <c r="U6" i="32"/>
  <c r="U23" i="32" s="1"/>
  <c r="W9" i="32"/>
  <c r="U10" i="32" s="1"/>
  <c r="U8" i="32"/>
  <c r="W17" i="31"/>
  <c r="X17" i="31" s="1"/>
  <c r="U17" i="31" s="1"/>
  <c r="W13" i="31"/>
  <c r="X13" i="31" s="1"/>
  <c r="U13" i="31" s="1"/>
  <c r="W9" i="31"/>
  <c r="U10" i="31" s="1"/>
  <c r="U6" i="31"/>
  <c r="U23" i="31" s="1"/>
  <c r="U16" i="31"/>
  <c r="W9" i="30"/>
  <c r="U10" i="30" s="1"/>
  <c r="W13" i="30"/>
  <c r="U14" i="30" s="1"/>
  <c r="W17" i="30"/>
  <c r="U18" i="30" s="1"/>
  <c r="U6" i="30"/>
  <c r="W17" i="29"/>
  <c r="X17" i="29" s="1"/>
  <c r="U17" i="29" s="1"/>
  <c r="U6" i="29"/>
  <c r="W7" i="29"/>
  <c r="U8" i="29" s="1"/>
  <c r="U16" i="29"/>
  <c r="W9" i="29"/>
  <c r="U10" i="29" s="1"/>
  <c r="W13" i="29"/>
  <c r="U14" i="29" s="1"/>
  <c r="W13" i="28"/>
  <c r="X13" i="28" s="1"/>
  <c r="U13" i="28" s="1"/>
  <c r="W17" i="28"/>
  <c r="U18" i="28" s="1"/>
  <c r="U6" i="28"/>
  <c r="U23" i="28" s="1"/>
  <c r="W7" i="28"/>
  <c r="U8" i="28" s="1"/>
  <c r="W17" i="34"/>
  <c r="U18" i="34" s="1"/>
  <c r="U6" i="34"/>
  <c r="U23" i="34" s="1"/>
  <c r="W9" i="34"/>
  <c r="X9" i="34" s="1"/>
  <c r="U9" i="34" s="1"/>
  <c r="W15" i="35"/>
  <c r="X15" i="35" s="1"/>
  <c r="U15" i="35" s="1"/>
  <c r="W13" i="35"/>
  <c r="X13" i="35" s="1"/>
  <c r="U13" i="35" s="1"/>
  <c r="U6" i="35"/>
  <c r="U23" i="35" s="1"/>
  <c r="W9" i="35"/>
  <c r="X9" i="35" s="1"/>
  <c r="U9" i="35" s="1"/>
  <c r="U16" i="35"/>
  <c r="W17" i="36"/>
  <c r="U18" i="36" s="1"/>
  <c r="W13" i="36"/>
  <c r="U14" i="36" s="1"/>
  <c r="U6" i="36"/>
  <c r="U8" i="36"/>
  <c r="U16" i="36"/>
  <c r="X13" i="36"/>
  <c r="U13" i="36" s="1"/>
  <c r="X9" i="36"/>
  <c r="U9" i="36" s="1"/>
  <c r="X17" i="36"/>
  <c r="U17" i="36" s="1"/>
  <c r="X7" i="36"/>
  <c r="U7" i="36" s="1"/>
  <c r="X15" i="36"/>
  <c r="U15" i="36" s="1"/>
  <c r="R22" i="36"/>
  <c r="U18" i="35"/>
  <c r="X17" i="35"/>
  <c r="U17" i="35" s="1"/>
  <c r="R20" i="35"/>
  <c r="U14" i="34"/>
  <c r="R22" i="34"/>
  <c r="X13" i="33"/>
  <c r="U13" i="33" s="1"/>
  <c r="X7" i="33"/>
  <c r="U7" i="33" s="1"/>
  <c r="X15" i="33"/>
  <c r="U15" i="33" s="1"/>
  <c r="R22" i="33"/>
  <c r="U14" i="32"/>
  <c r="X7" i="32"/>
  <c r="U7" i="32" s="1"/>
  <c r="X15" i="31"/>
  <c r="U15" i="31" s="1"/>
  <c r="R22" i="31"/>
  <c r="X15" i="29"/>
  <c r="U15" i="29" s="1"/>
  <c r="U16" i="28"/>
  <c r="R20" i="28"/>
  <c r="C18" i="27"/>
  <c r="B10" i="27"/>
  <c r="C8" i="27"/>
  <c r="B9" i="27"/>
  <c r="C13" i="27"/>
  <c r="C10" i="27"/>
  <c r="B4" i="27"/>
  <c r="E7" i="27"/>
  <c r="C4" i="27"/>
  <c r="B11" i="27"/>
  <c r="E11" i="27"/>
  <c r="C7" i="27"/>
  <c r="B14" i="27"/>
  <c r="E14" i="27"/>
  <c r="C9" i="27"/>
  <c r="B7" i="27"/>
  <c r="B18" i="27"/>
  <c r="E18" i="27"/>
  <c r="C11" i="27"/>
  <c r="B8" i="27"/>
  <c r="E8" i="27"/>
  <c r="C14" i="27"/>
  <c r="B13" i="27"/>
  <c r="N14" i="21"/>
  <c r="N18" i="21"/>
  <c r="N15" i="21"/>
  <c r="N16" i="21"/>
  <c r="N20" i="21"/>
  <c r="N19" i="21"/>
  <c r="N13" i="21"/>
  <c r="N17" i="21"/>
  <c r="N21" i="21"/>
  <c r="U21" i="26"/>
  <c r="U22" i="26" s="1"/>
  <c r="U21" i="25"/>
  <c r="U22" i="25" s="1"/>
  <c r="U6" i="24"/>
  <c r="O27" i="26"/>
  <c r="O26" i="26"/>
  <c r="O25" i="26"/>
  <c r="O24" i="26"/>
  <c r="R23" i="26"/>
  <c r="Q23" i="26"/>
  <c r="O23" i="26"/>
  <c r="R21" i="26"/>
  <c r="R18" i="26"/>
  <c r="Q21" i="26"/>
  <c r="O21" i="26"/>
  <c r="U19" i="26"/>
  <c r="U20" i="26" s="1"/>
  <c r="R19" i="26"/>
  <c r="R20" i="26" s="1"/>
  <c r="O20" i="26"/>
  <c r="Q19" i="26"/>
  <c r="O19" i="26"/>
  <c r="Y17" i="26"/>
  <c r="Z17" i="26"/>
  <c r="AA17" i="26"/>
  <c r="AB17" i="26"/>
  <c r="AC17" i="26"/>
  <c r="U4" i="26"/>
  <c r="U5" i="26" s="1"/>
  <c r="Q18" i="26"/>
  <c r="O18" i="26"/>
  <c r="R17" i="26"/>
  <c r="Q17" i="26"/>
  <c r="O17" i="26"/>
  <c r="Y15" i="26"/>
  <c r="Z15" i="26"/>
  <c r="AA15" i="26"/>
  <c r="AB15" i="26"/>
  <c r="AC15" i="26"/>
  <c r="O16" i="26"/>
  <c r="R15" i="26"/>
  <c r="Q15" i="26"/>
  <c r="O15" i="26"/>
  <c r="Y13" i="26"/>
  <c r="Z13" i="26"/>
  <c r="AA13" i="26"/>
  <c r="AB13" i="26"/>
  <c r="AC13" i="26"/>
  <c r="R14" i="26"/>
  <c r="Q14" i="26"/>
  <c r="R13" i="26"/>
  <c r="U11" i="26"/>
  <c r="U12" i="26" s="1"/>
  <c r="R12" i="26"/>
  <c r="Q12" i="26"/>
  <c r="R11" i="26"/>
  <c r="Q11" i="26"/>
  <c r="Y9" i="26"/>
  <c r="Z9" i="26"/>
  <c r="AA9" i="26"/>
  <c r="AB9" i="26"/>
  <c r="AC9" i="26"/>
  <c r="R10" i="26"/>
  <c r="Q10" i="26"/>
  <c r="Y7" i="26"/>
  <c r="Z7" i="26"/>
  <c r="AA7" i="26"/>
  <c r="AB7" i="26"/>
  <c r="AC7" i="26"/>
  <c r="R8" i="26"/>
  <c r="Q8" i="26"/>
  <c r="R7" i="26"/>
  <c r="Q7" i="26"/>
  <c r="R6" i="26"/>
  <c r="Q6" i="26"/>
  <c r="R5" i="26"/>
  <c r="Q5" i="26"/>
  <c r="R4" i="26"/>
  <c r="Q4" i="26"/>
  <c r="O27" i="25"/>
  <c r="O26" i="25"/>
  <c r="O25" i="25"/>
  <c r="O24" i="25"/>
  <c r="R23" i="25"/>
  <c r="Q23" i="25"/>
  <c r="O23" i="25"/>
  <c r="R21" i="25"/>
  <c r="R18" i="25"/>
  <c r="Q21" i="25"/>
  <c r="O21" i="25"/>
  <c r="U19" i="25"/>
  <c r="U20" i="25" s="1"/>
  <c r="R19" i="25"/>
  <c r="O20" i="25"/>
  <c r="Q19" i="25"/>
  <c r="O19" i="25"/>
  <c r="Y17" i="25"/>
  <c r="Z17" i="25"/>
  <c r="AA17" i="25"/>
  <c r="AB17" i="25"/>
  <c r="AC17" i="25"/>
  <c r="U4" i="25"/>
  <c r="U5" i="25" s="1"/>
  <c r="Q18" i="25"/>
  <c r="O18" i="25"/>
  <c r="R17" i="25"/>
  <c r="Q17" i="25"/>
  <c r="O17" i="25"/>
  <c r="Y15" i="25"/>
  <c r="AA15" i="25"/>
  <c r="AB15" i="25"/>
  <c r="AC15" i="25"/>
  <c r="Z15" i="25"/>
  <c r="O16" i="25"/>
  <c r="R15" i="25"/>
  <c r="Q15" i="25"/>
  <c r="O15" i="25"/>
  <c r="Y13" i="25"/>
  <c r="Z13" i="25"/>
  <c r="AA13" i="25"/>
  <c r="AB13" i="25"/>
  <c r="AC13" i="25"/>
  <c r="R14" i="25"/>
  <c r="Q14" i="25"/>
  <c r="R13" i="25"/>
  <c r="U11" i="25"/>
  <c r="U12" i="25" s="1"/>
  <c r="R12" i="25"/>
  <c r="Q12" i="25"/>
  <c r="R11" i="25"/>
  <c r="Q11" i="25"/>
  <c r="Y9" i="25"/>
  <c r="Z9" i="25"/>
  <c r="AA9" i="25"/>
  <c r="AB9" i="25"/>
  <c r="AC9" i="25"/>
  <c r="R10" i="25"/>
  <c r="Q10" i="25"/>
  <c r="Y7" i="25"/>
  <c r="Z7" i="25"/>
  <c r="AA7" i="25"/>
  <c r="AB7" i="25"/>
  <c r="AC7" i="25"/>
  <c r="R8" i="25"/>
  <c r="Q8" i="25"/>
  <c r="R7" i="25"/>
  <c r="Q7" i="25"/>
  <c r="R6" i="25"/>
  <c r="Q6" i="25"/>
  <c r="R5" i="25"/>
  <c r="Q5" i="25"/>
  <c r="R4" i="25"/>
  <c r="Q4" i="25"/>
  <c r="O27" i="24"/>
  <c r="O26" i="24"/>
  <c r="O25" i="24"/>
  <c r="O24" i="24"/>
  <c r="R23" i="24"/>
  <c r="Q23" i="24"/>
  <c r="O23" i="24"/>
  <c r="R21" i="24"/>
  <c r="R18" i="24"/>
  <c r="Q21" i="24"/>
  <c r="O21" i="24"/>
  <c r="U19" i="24"/>
  <c r="U20" i="24" s="1"/>
  <c r="R19" i="24"/>
  <c r="R20" i="24" s="1"/>
  <c r="O20" i="24"/>
  <c r="Q19" i="24"/>
  <c r="O19" i="24"/>
  <c r="Y17" i="24"/>
  <c r="Z17" i="24"/>
  <c r="AA17" i="24"/>
  <c r="AB17" i="24"/>
  <c r="AC17" i="24"/>
  <c r="U4" i="24"/>
  <c r="U5" i="24" s="1"/>
  <c r="Q18" i="24"/>
  <c r="O18" i="24"/>
  <c r="R17" i="24"/>
  <c r="Q17" i="24"/>
  <c r="O17" i="24"/>
  <c r="Y15" i="24"/>
  <c r="Z15" i="24"/>
  <c r="AA15" i="24"/>
  <c r="AB15" i="24"/>
  <c r="AC15" i="24"/>
  <c r="O16" i="24"/>
  <c r="R15" i="24"/>
  <c r="Q15" i="24"/>
  <c r="O15" i="24"/>
  <c r="Y13" i="24"/>
  <c r="Z13" i="24"/>
  <c r="AA13" i="24"/>
  <c r="AB13" i="24"/>
  <c r="AC13" i="24"/>
  <c r="R14" i="24"/>
  <c r="Q14" i="24"/>
  <c r="R13" i="24"/>
  <c r="U11" i="24"/>
  <c r="U12" i="24" s="1"/>
  <c r="R12" i="24"/>
  <c r="Q12" i="24"/>
  <c r="R11" i="24"/>
  <c r="Q11" i="24"/>
  <c r="Y9" i="24"/>
  <c r="Z9" i="24"/>
  <c r="AA9" i="24"/>
  <c r="AB9" i="24"/>
  <c r="AC9" i="24"/>
  <c r="R10" i="24"/>
  <c r="Q10" i="24"/>
  <c r="Y7" i="24"/>
  <c r="Z7" i="24"/>
  <c r="AA7" i="24"/>
  <c r="AB7" i="24"/>
  <c r="AC7" i="24"/>
  <c r="R8" i="24"/>
  <c r="Q8" i="24"/>
  <c r="R7" i="24"/>
  <c r="Q7" i="24"/>
  <c r="R6" i="24"/>
  <c r="Q6" i="24"/>
  <c r="R5" i="24"/>
  <c r="Q5" i="24"/>
  <c r="R4" i="24"/>
  <c r="Q4" i="24"/>
  <c r="O27" i="23"/>
  <c r="O26" i="23"/>
  <c r="O25" i="23"/>
  <c r="O24" i="23"/>
  <c r="U21" i="23"/>
  <c r="U22" i="23" s="1"/>
  <c r="R23" i="23"/>
  <c r="Q23" i="23"/>
  <c r="O23" i="23"/>
  <c r="R21" i="23"/>
  <c r="R18" i="23"/>
  <c r="R19" i="23"/>
  <c r="Q21" i="23"/>
  <c r="O21" i="23"/>
  <c r="U19" i="23"/>
  <c r="U20" i="23" s="1"/>
  <c r="O20" i="23"/>
  <c r="Q19" i="23"/>
  <c r="O19" i="23"/>
  <c r="Y17" i="23"/>
  <c r="Z17" i="23"/>
  <c r="AA17" i="23"/>
  <c r="AB17" i="23"/>
  <c r="AC17" i="23"/>
  <c r="U4" i="23"/>
  <c r="U5" i="23" s="1"/>
  <c r="Q18" i="23"/>
  <c r="O18" i="23"/>
  <c r="R17" i="23"/>
  <c r="Q17" i="23"/>
  <c r="O17" i="23"/>
  <c r="Y15" i="23"/>
  <c r="Z15" i="23"/>
  <c r="AA15" i="23"/>
  <c r="AB15" i="23"/>
  <c r="AC15" i="23"/>
  <c r="O16" i="23"/>
  <c r="R15" i="23"/>
  <c r="Q15" i="23"/>
  <c r="O15" i="23"/>
  <c r="Y13" i="23"/>
  <c r="Z13" i="23"/>
  <c r="AA13" i="23"/>
  <c r="AB13" i="23"/>
  <c r="AC13" i="23"/>
  <c r="R14" i="23"/>
  <c r="Q14" i="23"/>
  <c r="R13" i="23"/>
  <c r="U11" i="23"/>
  <c r="U12" i="23" s="1"/>
  <c r="R12" i="23"/>
  <c r="Q12" i="23"/>
  <c r="R11" i="23"/>
  <c r="Q11" i="23"/>
  <c r="Y9" i="23"/>
  <c r="Z9" i="23"/>
  <c r="AA9" i="23"/>
  <c r="AB9" i="23"/>
  <c r="AC9" i="23"/>
  <c r="R10" i="23"/>
  <c r="Q10" i="23"/>
  <c r="Y7" i="23"/>
  <c r="Z7" i="23"/>
  <c r="AA7" i="23"/>
  <c r="AB7" i="23"/>
  <c r="AC7" i="23"/>
  <c r="R8" i="23"/>
  <c r="Q8" i="23"/>
  <c r="R7" i="23"/>
  <c r="Q7" i="23"/>
  <c r="R6" i="23"/>
  <c r="Q6" i="23"/>
  <c r="R5" i="23"/>
  <c r="Q5" i="23"/>
  <c r="R4" i="23"/>
  <c r="Q4" i="23"/>
  <c r="O27" i="22"/>
  <c r="O26" i="22"/>
  <c r="O25" i="22"/>
  <c r="O24" i="22"/>
  <c r="U21" i="22"/>
  <c r="U22" i="22" s="1"/>
  <c r="R23" i="22"/>
  <c r="Q23" i="22"/>
  <c r="O23" i="22"/>
  <c r="R21" i="22"/>
  <c r="R22" i="22" s="1"/>
  <c r="R18" i="22"/>
  <c r="Q21" i="22"/>
  <c r="O21" i="22"/>
  <c r="U19" i="22"/>
  <c r="U20" i="22" s="1"/>
  <c r="R19" i="22"/>
  <c r="O20" i="22"/>
  <c r="Q19" i="22"/>
  <c r="O19" i="22"/>
  <c r="Y17" i="22"/>
  <c r="Z17" i="22"/>
  <c r="AA17" i="22"/>
  <c r="AB17" i="22"/>
  <c r="AC17" i="22"/>
  <c r="U4" i="22"/>
  <c r="U5" i="22" s="1"/>
  <c r="Q18" i="22"/>
  <c r="O18" i="22"/>
  <c r="R17" i="22"/>
  <c r="Q17" i="22"/>
  <c r="O17" i="22"/>
  <c r="Y15" i="22"/>
  <c r="Z15" i="22"/>
  <c r="AA15" i="22"/>
  <c r="AB15" i="22"/>
  <c r="AC15" i="22"/>
  <c r="O16" i="22"/>
  <c r="R15" i="22"/>
  <c r="Q15" i="22"/>
  <c r="O15" i="22"/>
  <c r="Y13" i="22"/>
  <c r="Z13" i="22"/>
  <c r="AA13" i="22"/>
  <c r="AB13" i="22"/>
  <c r="AC13" i="22"/>
  <c r="R14" i="22"/>
  <c r="Q14" i="22"/>
  <c r="R13" i="22"/>
  <c r="U11" i="22"/>
  <c r="U12" i="22" s="1"/>
  <c r="R12" i="22"/>
  <c r="Q12" i="22"/>
  <c r="R11" i="22"/>
  <c r="Q11" i="22"/>
  <c r="Y9" i="22"/>
  <c r="Z9" i="22"/>
  <c r="AA9" i="22"/>
  <c r="AB9" i="22"/>
  <c r="AC9" i="22"/>
  <c r="R10" i="22"/>
  <c r="Q10" i="22"/>
  <c r="Y7" i="22"/>
  <c r="Z7" i="22"/>
  <c r="AA7" i="22"/>
  <c r="AB7" i="22"/>
  <c r="AC7" i="22"/>
  <c r="R8" i="22"/>
  <c r="Q8" i="22"/>
  <c r="R7" i="22"/>
  <c r="Q7" i="22"/>
  <c r="R6" i="22"/>
  <c r="Q6" i="22"/>
  <c r="R5" i="22"/>
  <c r="Q5" i="22"/>
  <c r="R4" i="22"/>
  <c r="Q4" i="22"/>
  <c r="O27" i="20"/>
  <c r="O26" i="20"/>
  <c r="O25" i="20"/>
  <c r="O24" i="20"/>
  <c r="M23" i="20"/>
  <c r="M24" i="20"/>
  <c r="M25" i="20"/>
  <c r="M26" i="20"/>
  <c r="M27" i="20"/>
  <c r="M15" i="20"/>
  <c r="M16" i="20"/>
  <c r="M17" i="20"/>
  <c r="M18" i="20"/>
  <c r="M19" i="20"/>
  <c r="M20" i="20"/>
  <c r="M21" i="20"/>
  <c r="R23" i="20"/>
  <c r="Q23" i="20"/>
  <c r="O23" i="20"/>
  <c r="R21" i="20"/>
  <c r="R18" i="20"/>
  <c r="Q21" i="20"/>
  <c r="O21" i="20"/>
  <c r="U19" i="20"/>
  <c r="U20" i="20" s="1"/>
  <c r="R19" i="20"/>
  <c r="O20" i="20"/>
  <c r="Q19" i="20"/>
  <c r="O19" i="20"/>
  <c r="Y17" i="20"/>
  <c r="Z17" i="20"/>
  <c r="AA17" i="20"/>
  <c r="AB17" i="20"/>
  <c r="AC17" i="20"/>
  <c r="U4" i="20"/>
  <c r="U5" i="20" s="1"/>
  <c r="Q18" i="20"/>
  <c r="O18" i="20"/>
  <c r="R17" i="20"/>
  <c r="Q17" i="20"/>
  <c r="O17" i="20"/>
  <c r="Y15" i="20"/>
  <c r="Z15" i="20"/>
  <c r="AA15" i="20"/>
  <c r="AB15" i="20"/>
  <c r="AC15" i="20"/>
  <c r="O16" i="20"/>
  <c r="R15" i="20"/>
  <c r="Q15" i="20"/>
  <c r="O15" i="20"/>
  <c r="Y13" i="20"/>
  <c r="Z13" i="20"/>
  <c r="AA13" i="20"/>
  <c r="AB13" i="20"/>
  <c r="AC13" i="20"/>
  <c r="R14" i="20"/>
  <c r="Q14" i="20"/>
  <c r="R13" i="20"/>
  <c r="U11" i="20"/>
  <c r="U12" i="20" s="1"/>
  <c r="R12" i="20"/>
  <c r="Q12" i="20"/>
  <c r="R11" i="20"/>
  <c r="Q11" i="20"/>
  <c r="Y9" i="20"/>
  <c r="Z9" i="20"/>
  <c r="AA9" i="20"/>
  <c r="AB9" i="20"/>
  <c r="AC9" i="20"/>
  <c r="R10" i="20"/>
  <c r="Q10" i="20"/>
  <c r="Y7" i="20"/>
  <c r="Z7" i="20"/>
  <c r="AA7" i="20"/>
  <c r="AB7" i="20"/>
  <c r="AC7" i="20"/>
  <c r="R8" i="20"/>
  <c r="Q8" i="20"/>
  <c r="R7" i="20"/>
  <c r="Q7" i="20"/>
  <c r="R6" i="20"/>
  <c r="Q6" i="20"/>
  <c r="R5" i="20"/>
  <c r="Q5" i="20"/>
  <c r="R4" i="20"/>
  <c r="Q4" i="20"/>
  <c r="R19" i="21"/>
  <c r="O21" i="21"/>
  <c r="O19" i="21"/>
  <c r="R20" i="21"/>
  <c r="R13" i="21"/>
  <c r="P14" i="21"/>
  <c r="P21" i="21"/>
  <c r="O20" i="21"/>
  <c r="O14" i="21"/>
  <c r="R17" i="21"/>
  <c r="O13" i="21"/>
  <c r="O18" i="21"/>
  <c r="O15" i="21"/>
  <c r="P18" i="21"/>
  <c r="O16" i="21"/>
  <c r="P15" i="21"/>
  <c r="O17" i="21"/>
  <c r="R16" i="21"/>
  <c r="E9" i="27" l="1"/>
  <c r="U22" i="33"/>
  <c r="U23" i="33" s="1"/>
  <c r="E13" i="27"/>
  <c r="U22" i="36"/>
  <c r="U14" i="35"/>
  <c r="U8" i="35"/>
  <c r="X17" i="34"/>
  <c r="U17" i="34" s="1"/>
  <c r="U16" i="34"/>
  <c r="X7" i="34"/>
  <c r="U7" i="34" s="1"/>
  <c r="U10" i="33"/>
  <c r="X15" i="32"/>
  <c r="U15" i="32" s="1"/>
  <c r="U18" i="31"/>
  <c r="U14" i="31"/>
  <c r="X7" i="31"/>
  <c r="U7" i="31" s="1"/>
  <c r="X17" i="30"/>
  <c r="U17" i="30" s="1"/>
  <c r="X15" i="30"/>
  <c r="U15" i="30" s="1"/>
  <c r="X13" i="30"/>
  <c r="U13" i="30" s="1"/>
  <c r="X9" i="30"/>
  <c r="U9" i="30" s="1"/>
  <c r="X7" i="30"/>
  <c r="U7" i="30" s="1"/>
  <c r="U18" i="29"/>
  <c r="X17" i="28"/>
  <c r="U17" i="28" s="1"/>
  <c r="U14" i="28"/>
  <c r="X9" i="28"/>
  <c r="U9" i="28" s="1"/>
  <c r="W17" i="20"/>
  <c r="X17" i="20" s="1"/>
  <c r="U17" i="20" s="1"/>
  <c r="W13" i="20"/>
  <c r="X13" i="20" s="1"/>
  <c r="U13" i="20" s="1"/>
  <c r="X7" i="28"/>
  <c r="U7" i="28" s="1"/>
  <c r="E10" i="27"/>
  <c r="X7" i="29"/>
  <c r="U7" i="29" s="1"/>
  <c r="U22" i="29"/>
  <c r="E4" i="27"/>
  <c r="U22" i="30"/>
  <c r="U10" i="34"/>
  <c r="U10" i="35"/>
  <c r="W9" i="20"/>
  <c r="X9" i="20" s="1"/>
  <c r="U9" i="20" s="1"/>
  <c r="U21" i="20"/>
  <c r="U22" i="20" s="1"/>
  <c r="W9" i="25"/>
  <c r="X9" i="25" s="1"/>
  <c r="U9" i="25" s="1"/>
  <c r="X17" i="33"/>
  <c r="U17" i="33" s="1"/>
  <c r="D9" i="27"/>
  <c r="X17" i="32"/>
  <c r="U17" i="32" s="1"/>
  <c r="D8" i="27"/>
  <c r="X9" i="32"/>
  <c r="U9" i="32" s="1"/>
  <c r="F8" i="27"/>
  <c r="X9" i="31"/>
  <c r="U9" i="31" s="1"/>
  <c r="D11" i="27"/>
  <c r="F11" i="27"/>
  <c r="D4" i="27"/>
  <c r="X13" i="29"/>
  <c r="U13" i="29" s="1"/>
  <c r="D10" i="27"/>
  <c r="X9" i="29"/>
  <c r="U9" i="29" s="1"/>
  <c r="D18" i="27"/>
  <c r="F18" i="27"/>
  <c r="D7" i="27"/>
  <c r="F7" i="27"/>
  <c r="D14" i="27"/>
  <c r="F14" i="27"/>
  <c r="W17" i="23"/>
  <c r="X17" i="23" s="1"/>
  <c r="U17" i="23" s="1"/>
  <c r="D13" i="27"/>
  <c r="W15" i="24"/>
  <c r="X15" i="24" s="1"/>
  <c r="U15" i="24" s="1"/>
  <c r="R20" i="22"/>
  <c r="R20" i="25"/>
  <c r="R22" i="25"/>
  <c r="R22" i="24"/>
  <c r="R22" i="20"/>
  <c r="W7" i="26"/>
  <c r="X7" i="26" s="1"/>
  <c r="U7" i="26" s="1"/>
  <c r="W13" i="26"/>
  <c r="U14" i="26" s="1"/>
  <c r="W17" i="26"/>
  <c r="X17" i="26" s="1"/>
  <c r="U17" i="26" s="1"/>
  <c r="U6" i="26"/>
  <c r="U23" i="26" s="1"/>
  <c r="W17" i="25"/>
  <c r="U18" i="25" s="1"/>
  <c r="W15" i="25"/>
  <c r="U16" i="25" s="1"/>
  <c r="W13" i="25"/>
  <c r="X13" i="25" s="1"/>
  <c r="U13" i="25" s="1"/>
  <c r="U21" i="24"/>
  <c r="W9" i="24"/>
  <c r="X9" i="24" s="1"/>
  <c r="U9" i="24" s="1"/>
  <c r="W13" i="24"/>
  <c r="U14" i="24" s="1"/>
  <c r="W13" i="23"/>
  <c r="U14" i="23" s="1"/>
  <c r="U6" i="22"/>
  <c r="W9" i="22"/>
  <c r="U10" i="22" s="1"/>
  <c r="W13" i="22"/>
  <c r="X13" i="22" s="1"/>
  <c r="U13" i="22" s="1"/>
  <c r="W15" i="22"/>
  <c r="X15" i="22" s="1"/>
  <c r="U15" i="22" s="1"/>
  <c r="U6" i="20"/>
  <c r="U23" i="20" s="1"/>
  <c r="W15" i="20"/>
  <c r="X15" i="20" s="1"/>
  <c r="U15" i="20" s="1"/>
  <c r="W7" i="20"/>
  <c r="X7" i="20" s="1"/>
  <c r="U7" i="20" s="1"/>
  <c r="R20" i="20"/>
  <c r="W15" i="23"/>
  <c r="W17" i="24"/>
  <c r="W7" i="25"/>
  <c r="U6" i="23"/>
  <c r="U23" i="23" s="1"/>
  <c r="U6" i="25"/>
  <c r="W9" i="23"/>
  <c r="R22" i="23"/>
  <c r="R20" i="23"/>
  <c r="W7" i="24"/>
  <c r="W17" i="22"/>
  <c r="W15" i="26"/>
  <c r="W7" i="23"/>
  <c r="W9" i="26"/>
  <c r="R22" i="26"/>
  <c r="W7" i="22"/>
  <c r="Q11" i="21"/>
  <c r="K10" i="21"/>
  <c r="G10" i="21"/>
  <c r="L11" i="21"/>
  <c r="D7" i="21"/>
  <c r="D11" i="21"/>
  <c r="O11" i="21"/>
  <c r="B9" i="21"/>
  <c r="P10" i="21"/>
  <c r="L12" i="21"/>
  <c r="J11" i="21"/>
  <c r="M10" i="21"/>
  <c r="R9" i="21"/>
  <c r="H11" i="21"/>
  <c r="J7" i="21"/>
  <c r="H8" i="21"/>
  <c r="B7" i="21"/>
  <c r="I10" i="21"/>
  <c r="J8" i="21"/>
  <c r="O8" i="21"/>
  <c r="H7" i="21"/>
  <c r="B11" i="21"/>
  <c r="P8" i="21"/>
  <c r="M12" i="21"/>
  <c r="Q15" i="21"/>
  <c r="L8" i="21"/>
  <c r="C9" i="21"/>
  <c r="M8" i="21"/>
  <c r="F12" i="21"/>
  <c r="E11" i="21"/>
  <c r="G8" i="21"/>
  <c r="C8" i="21"/>
  <c r="B8" i="21"/>
  <c r="D8" i="21"/>
  <c r="R7" i="21"/>
  <c r="M7" i="21"/>
  <c r="Q7" i="21"/>
  <c r="L7" i="21"/>
  <c r="Q21" i="21"/>
  <c r="I8" i="21"/>
  <c r="D10" i="21"/>
  <c r="Q8" i="21"/>
  <c r="Q9" i="21"/>
  <c r="F7" i="21"/>
  <c r="G7" i="21"/>
  <c r="O10" i="21"/>
  <c r="C10" i="21"/>
  <c r="P9" i="21"/>
  <c r="B10" i="21"/>
  <c r="C7" i="21"/>
  <c r="O12" i="21"/>
  <c r="F8" i="21"/>
  <c r="K11" i="21"/>
  <c r="D9" i="21"/>
  <c r="M9" i="21"/>
  <c r="F11" i="21"/>
  <c r="P12" i="21"/>
  <c r="D12" i="21"/>
  <c r="R18" i="21"/>
  <c r="K7" i="21"/>
  <c r="I12" i="21"/>
  <c r="P11" i="21"/>
  <c r="I11" i="21"/>
  <c r="E7" i="21"/>
  <c r="I7" i="21"/>
  <c r="K9" i="21"/>
  <c r="K8" i="21"/>
  <c r="G11" i="21"/>
  <c r="H12" i="21"/>
  <c r="Q14" i="21"/>
  <c r="C11" i="21"/>
  <c r="H10" i="21"/>
  <c r="G9" i="21"/>
  <c r="B12" i="21"/>
  <c r="I9" i="21"/>
  <c r="J12" i="21"/>
  <c r="O9" i="21"/>
  <c r="L9" i="21"/>
  <c r="O7" i="21"/>
  <c r="Q12" i="21"/>
  <c r="K12" i="21"/>
  <c r="G12" i="21"/>
  <c r="C12" i="21"/>
  <c r="M11" i="21"/>
  <c r="H9" i="21"/>
  <c r="F9" i="21"/>
  <c r="J10" i="21"/>
  <c r="E10" i="21"/>
  <c r="R12" i="21"/>
  <c r="E9" i="21"/>
  <c r="E8" i="21"/>
  <c r="P7" i="21"/>
  <c r="E12" i="21"/>
  <c r="Q18" i="21"/>
  <c r="J9" i="21"/>
  <c r="L10" i="21"/>
  <c r="F10" i="21"/>
  <c r="A15" i="27" l="1"/>
  <c r="A6" i="27"/>
  <c r="A16" i="27"/>
  <c r="A12" i="27"/>
  <c r="A17" i="27"/>
  <c r="A5" i="27"/>
  <c r="U18" i="20"/>
  <c r="F9" i="27"/>
  <c r="U23" i="36"/>
  <c r="U8" i="26"/>
  <c r="U10" i="25"/>
  <c r="U14" i="20"/>
  <c r="X15" i="25"/>
  <c r="U15" i="25" s="1"/>
  <c r="U23" i="29"/>
  <c r="U23" i="30"/>
  <c r="U10" i="20"/>
  <c r="X17" i="25"/>
  <c r="U17" i="25" s="1"/>
  <c r="U16" i="24"/>
  <c r="X13" i="24"/>
  <c r="U13" i="24" s="1"/>
  <c r="U18" i="23"/>
  <c r="X9" i="22"/>
  <c r="U9" i="22" s="1"/>
  <c r="B6" i="27"/>
  <c r="E15" i="27"/>
  <c r="B15" i="27"/>
  <c r="C16" i="27"/>
  <c r="D12" i="27"/>
  <c r="E12" i="27"/>
  <c r="C6" i="27"/>
  <c r="B16" i="27"/>
  <c r="F17" i="27"/>
  <c r="E16" i="27"/>
  <c r="D17" i="27"/>
  <c r="E17" i="27"/>
  <c r="D15" i="27"/>
  <c r="E6" i="27"/>
  <c r="B17" i="27"/>
  <c r="B12" i="27"/>
  <c r="D6" i="27"/>
  <c r="F12" i="27"/>
  <c r="D16" i="27"/>
  <c r="C12" i="27"/>
  <c r="C15" i="27"/>
  <c r="C17" i="27"/>
  <c r="F5" i="27"/>
  <c r="E5" i="27"/>
  <c r="D5" i="27"/>
  <c r="C5" i="27"/>
  <c r="B5" i="27"/>
  <c r="N8" i="21"/>
  <c r="N11" i="21"/>
  <c r="N7" i="21"/>
  <c r="N10" i="21"/>
  <c r="N12" i="21"/>
  <c r="N9" i="21"/>
  <c r="X13" i="26"/>
  <c r="U13" i="26" s="1"/>
  <c r="U18" i="26"/>
  <c r="U14" i="25"/>
  <c r="U10" i="24"/>
  <c r="U22" i="24"/>
  <c r="X13" i="23"/>
  <c r="U13" i="23" s="1"/>
  <c r="U23" i="22"/>
  <c r="U16" i="22"/>
  <c r="U14" i="22"/>
  <c r="U16" i="20"/>
  <c r="U8" i="20"/>
  <c r="X9" i="26"/>
  <c r="U9" i="26" s="1"/>
  <c r="U10" i="26"/>
  <c r="U8" i="23"/>
  <c r="X7" i="23"/>
  <c r="U7" i="23" s="1"/>
  <c r="X15" i="26"/>
  <c r="U15" i="26" s="1"/>
  <c r="U16" i="26"/>
  <c r="X9" i="23"/>
  <c r="U9" i="23" s="1"/>
  <c r="U10" i="23"/>
  <c r="U23" i="25"/>
  <c r="X17" i="22"/>
  <c r="U17" i="22" s="1"/>
  <c r="U18" i="22"/>
  <c r="U8" i="24"/>
  <c r="X7" i="24"/>
  <c r="U7" i="24" s="1"/>
  <c r="X7" i="25"/>
  <c r="U7" i="25" s="1"/>
  <c r="U8" i="25"/>
  <c r="X17" i="24"/>
  <c r="U17" i="24" s="1"/>
  <c r="U18" i="24"/>
  <c r="X7" i="22"/>
  <c r="U7" i="22" s="1"/>
  <c r="U8" i="22"/>
  <c r="U16" i="23"/>
  <c r="X15" i="23"/>
  <c r="U15" i="23" s="1"/>
  <c r="R14" i="21"/>
  <c r="Q10" i="21"/>
  <c r="R21" i="21"/>
  <c r="R11" i="21"/>
  <c r="R8" i="21"/>
  <c r="R15" i="21"/>
  <c r="F13" i="27" l="1"/>
  <c r="F10" i="27"/>
  <c r="F4" i="27"/>
  <c r="F15" i="27"/>
  <c r="F16" i="27"/>
  <c r="U23" i="24"/>
  <c r="R10" i="21"/>
  <c r="F6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Barrett</author>
  </authors>
  <commentList>
    <comment ref="A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Write worksheet name here (Use the same acronym for the worksheet, ex. TC1).  No blank spaces, use _</t>
        </r>
      </text>
    </comment>
    <comment ref="A9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Write worksheet name here (Use the same acronym for the worksheet, ex. TC1).  No blank spaces, use _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Write worksheet name here (Use the same acronym for the worksheet, ex. TC1).  No blank spaces, use _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Write worksheet name here (Use the same acronym for the worksheet, ex. TC1).  No blank spaces, use _</t>
        </r>
      </text>
    </comment>
    <comment ref="A13" authorId="0" shapeId="0" xr:uid="{BEE2552A-5B55-5A4B-9297-C979B398C301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4" authorId="0" shapeId="0" xr:uid="{58B88D7A-0EC0-1248-9D99-E91A26FD701F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5" authorId="0" shapeId="0" xr:uid="{BE77F19A-B54B-9847-A820-408404B0DEF0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6" authorId="0" shapeId="0" xr:uid="{97C12F3D-9A17-5945-850F-DFDF8058D20B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7" authorId="0" shapeId="0" xr:uid="{F58D9941-8ABF-7147-AE4D-F74CC7EDC21B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8" authorId="0" shapeId="0" xr:uid="{EF15D312-93FD-814E-8C5B-A05EA3F79EE0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19" authorId="0" shapeId="0" xr:uid="{7D09E694-63DF-B544-ACC1-B0607D626AAE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20" authorId="0" shapeId="0" xr:uid="{A3C6FD40-517D-3149-BB05-E3924726B0AE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  <comment ref="A21" authorId="0" shapeId="0" xr:uid="{9E94DE95-1418-B048-AD09-21D3B3585292}">
      <text>
        <r>
          <rPr>
            <b/>
            <sz val="9"/>
            <color rgb="FF000000"/>
            <rFont val="Tahoma"/>
            <family val="2"/>
          </rPr>
          <t>Write worksheet name here (Use the same acronym for the worksheet, ex. TC1).  No blank spaces, use _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1C53E196-794B-1E4F-881C-CDBBF93C6D1D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B58A2E78-88BE-9349-9570-F2DAADD3AE1F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659A6BDC-6917-CE4A-8AC4-E1BEF99FAE07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00756C89-E5CF-E641-8B56-7B6D7FFF6EFE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893FAA77-D3DE-4E41-9014-BDD973C2F4BF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7FBF2EA3-ED9D-9E4A-A138-CBBAE2199A87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EED021CA-7045-E942-8D94-2EB86451EC26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60049DAE-56BF-7945-BA73-B38400D4D03B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2DA2E603-8D91-D841-AC9D-3B5DFAF6FE46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87697AEA-85AA-194F-94DA-4CD49ADC7798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4F370C59-CD3D-C043-8D00-9CB84DFE6A98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955C3DFD-14EF-644E-A085-3B29081B7BFF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B2CCE84E-877D-5548-A959-7675F8789A76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TBarrett</author>
  </authors>
  <commentList>
    <comment ref="M22" authorId="0" shapeId="0" xr:uid="{95146883-778A-984E-A9FE-A07409AC2D0A}">
      <text>
        <r>
          <rPr>
            <b/>
            <sz val="9"/>
            <color indexed="81"/>
            <rFont val="Tahoma"/>
            <family val="2"/>
          </rPr>
          <t>Unweighted Debris Dam Scores</t>
        </r>
      </text>
    </comment>
  </commentList>
</comments>
</file>

<file path=xl/sharedStrings.xml><?xml version="1.0" encoding="utf-8"?>
<sst xmlns="http://schemas.openxmlformats.org/spreadsheetml/2006/main" count="3744" uniqueCount="293">
  <si>
    <t>Pieces</t>
  </si>
  <si>
    <t>Location</t>
  </si>
  <si>
    <t>Type</t>
  </si>
  <si>
    <t>Structure</t>
  </si>
  <si>
    <t>Stability</t>
  </si>
  <si>
    <t>Gravel</t>
  </si>
  <si>
    <t>LWDI</t>
  </si>
  <si>
    <t>Total Number of Pieces:</t>
  </si>
  <si>
    <t>Pieces per foot:</t>
  </si>
  <si>
    <t>Total Piece Score:</t>
  </si>
  <si>
    <t>Total Number of Dams:</t>
  </si>
  <si>
    <t>Dams per foot:</t>
  </si>
  <si>
    <t>Total pieces in zones 1-2:</t>
  </si>
  <si>
    <t>% in Dominant Size Class:</t>
  </si>
  <si>
    <t>Dominant Length Score:</t>
  </si>
  <si>
    <t>% Dominant Length</t>
  </si>
  <si>
    <t>Dominant Size Score</t>
  </si>
  <si>
    <t>Dominant Structure Score</t>
  </si>
  <si>
    <t>% Dominant Structure</t>
  </si>
  <si>
    <t>Dominant Stability Score</t>
  </si>
  <si>
    <t>% Dominant Stability</t>
  </si>
  <si>
    <t>Dominant Orientation</t>
  </si>
  <si>
    <t>% Dominant Orientation</t>
  </si>
  <si>
    <t>0.4 to 0.6</t>
  </si>
  <si>
    <t>0.6 to 0.8</t>
  </si>
  <si>
    <t>0.8 to 1.0</t>
  </si>
  <si>
    <t>&gt; 1.0</t>
  </si>
  <si>
    <t>10 to 20</t>
  </si>
  <si>
    <t>20 to 30</t>
  </si>
  <si>
    <t>Bridge</t>
  </si>
  <si>
    <t>Ramp</t>
  </si>
  <si>
    <t>Submersed</t>
  </si>
  <si>
    <t>Buried</t>
  </si>
  <si>
    <t>Plain</t>
  </si>
  <si>
    <t>Intermediate</t>
  </si>
  <si>
    <t>Sticky</t>
  </si>
  <si>
    <t>Moveable</t>
  </si>
  <si>
    <t>Secured</t>
  </si>
  <si>
    <t>0 to 20</t>
  </si>
  <si>
    <t>20 to 40</t>
  </si>
  <si>
    <t>40 to 60</t>
  </si>
  <si>
    <t>60 to 80</t>
  </si>
  <si>
    <t>80 to 90</t>
  </si>
  <si>
    <t>80 to 100</t>
  </si>
  <si>
    <t>Coarse</t>
  </si>
  <si>
    <t>Fine</t>
  </si>
  <si>
    <t>Partially high flow</t>
  </si>
  <si>
    <t>In high flow</t>
  </si>
  <si>
    <t>Partially low flow</t>
  </si>
  <si>
    <t>Mid low flow</t>
  </si>
  <si>
    <t>In low flow</t>
  </si>
  <si>
    <t>Identification</t>
  </si>
  <si>
    <t>Stratifiers</t>
  </si>
  <si>
    <t>Reference</t>
  </si>
  <si>
    <t>Mixed</t>
  </si>
  <si>
    <t>Intermittent</t>
  </si>
  <si>
    <t>Morphology</t>
  </si>
  <si>
    <t>Slope (ft/ft)</t>
  </si>
  <si>
    <t>LWD Summary</t>
  </si>
  <si>
    <t>Degraded</t>
  </si>
  <si>
    <t>Perennial</t>
  </si>
  <si>
    <t>LWDI Summary</t>
  </si>
  <si>
    <t>Condition</t>
  </si>
  <si>
    <t>Latitude</t>
  </si>
  <si>
    <t>Longitude</t>
  </si>
  <si>
    <t>Piece Score</t>
  </si>
  <si>
    <t>Dam Score</t>
  </si>
  <si>
    <t>Rosgen</t>
  </si>
  <si>
    <t>Stream</t>
  </si>
  <si>
    <t>Sheet</t>
  </si>
  <si>
    <t>Drainage</t>
  </si>
  <si>
    <t>Area</t>
  </si>
  <si>
    <t>Slope</t>
  </si>
  <si>
    <t>ft/ft</t>
  </si>
  <si>
    <t>Ephemeral</t>
  </si>
  <si>
    <t>Restored</t>
  </si>
  <si>
    <t>Silt/Clay</t>
  </si>
  <si>
    <t>Sand</t>
  </si>
  <si>
    <t>Cobble</t>
  </si>
  <si>
    <t>Boulder</t>
  </si>
  <si>
    <t>Bedrock</t>
  </si>
  <si>
    <t>Deciduous</t>
  </si>
  <si>
    <t>Evergreen</t>
  </si>
  <si>
    <t>% in Zones 1-2</t>
  </si>
  <si>
    <t>Forest Type</t>
  </si>
  <si>
    <t>Stream Condition</t>
  </si>
  <si>
    <t>Diameter (cm)</t>
  </si>
  <si>
    <t xml:space="preserve">60 to 80 </t>
  </si>
  <si>
    <t>Piece Count</t>
  </si>
  <si>
    <t>Check</t>
  </si>
  <si>
    <t>Entrenchment Ratio</t>
  </si>
  <si>
    <t>Floodprone Width (ft)</t>
  </si>
  <si>
    <t>W/D Ratio</t>
  </si>
  <si>
    <t>Stream Name</t>
  </si>
  <si>
    <t>Reach ID</t>
  </si>
  <si>
    <t>Watershed Name</t>
  </si>
  <si>
    <t>Forest Age (yrs)</t>
  </si>
  <si>
    <t>Coastal Plain</t>
  </si>
  <si>
    <t>Piedmont</t>
  </si>
  <si>
    <t>C5</t>
  </si>
  <si>
    <t>Physiographic</t>
  </si>
  <si>
    <t>Province</t>
  </si>
  <si>
    <t>Classification</t>
  </si>
  <si>
    <t xml:space="preserve">No. of </t>
  </si>
  <si>
    <t>Dams</t>
  </si>
  <si>
    <t>Pieces +</t>
  </si>
  <si>
    <t>C9</t>
  </si>
  <si>
    <t>C10</t>
  </si>
  <si>
    <t>U21</t>
  </si>
  <si>
    <t>Investigator(s)</t>
  </si>
  <si>
    <t>Date</t>
  </si>
  <si>
    <t>Latitude (dd)</t>
  </si>
  <si>
    <t>Longitude (dd)</t>
  </si>
  <si>
    <t>BKF Mean Depth (ft)</t>
  </si>
  <si>
    <t>Bed material</t>
  </si>
  <si>
    <t>County</t>
  </si>
  <si>
    <t>State</t>
  </si>
  <si>
    <t>Alaska</t>
  </si>
  <si>
    <t>Nebraska</t>
  </si>
  <si>
    <t>Arizona</t>
  </si>
  <si>
    <t>Nevada</t>
  </si>
  <si>
    <t>Arkansas</t>
  </si>
  <si>
    <t>New Hampshire</t>
  </si>
  <si>
    <t>California</t>
  </si>
  <si>
    <t>New Jersey</t>
  </si>
  <si>
    <t>Colorado</t>
  </si>
  <si>
    <t>New Mexico</t>
  </si>
  <si>
    <t>Connecticut</t>
  </si>
  <si>
    <t>New York</t>
  </si>
  <si>
    <t>Delaware</t>
  </si>
  <si>
    <t>North Carolina</t>
  </si>
  <si>
    <t>Florida</t>
  </si>
  <si>
    <t>North Dakota</t>
  </si>
  <si>
    <t>Georgia</t>
  </si>
  <si>
    <t>Ohio</t>
  </si>
  <si>
    <t>Hawaii</t>
  </si>
  <si>
    <t>Oklahoma</t>
  </si>
  <si>
    <t>Idaho</t>
  </si>
  <si>
    <t>Oregon</t>
  </si>
  <si>
    <t>Illinois</t>
  </si>
  <si>
    <t>Pennsylvania</t>
  </si>
  <si>
    <t>Indiana</t>
  </si>
  <si>
    <t>Rhode Island</t>
  </si>
  <si>
    <t>Iowa</t>
  </si>
  <si>
    <t>South Carolina</t>
  </si>
  <si>
    <t>Kansas</t>
  </si>
  <si>
    <t>South Dakota</t>
  </si>
  <si>
    <t>Kentucky</t>
  </si>
  <si>
    <t>Tennessee</t>
  </si>
  <si>
    <t>Louisiana</t>
  </si>
  <si>
    <t>Texas</t>
  </si>
  <si>
    <t>Utah</t>
  </si>
  <si>
    <t>Maryland</t>
  </si>
  <si>
    <t>Vermont</t>
  </si>
  <si>
    <t>Massachusetts</t>
  </si>
  <si>
    <t>Virginia</t>
  </si>
  <si>
    <t>Michigan</t>
  </si>
  <si>
    <t>Washington</t>
  </si>
  <si>
    <t>Minnesota</t>
  </si>
  <si>
    <t>West Virginia</t>
  </si>
  <si>
    <t>Mississippi</t>
  </si>
  <si>
    <t>Wisconsin</t>
  </si>
  <si>
    <t>Missouri</t>
  </si>
  <si>
    <t>Wyoming</t>
  </si>
  <si>
    <t>Alabama</t>
  </si>
  <si>
    <t>U19</t>
  </si>
  <si>
    <t>U4</t>
  </si>
  <si>
    <t>U6</t>
  </si>
  <si>
    <t>C6</t>
  </si>
  <si>
    <t>K5</t>
  </si>
  <si>
    <t>Appalachian Plateaus</t>
  </si>
  <si>
    <t>Valley and Ridge</t>
  </si>
  <si>
    <t>Blue Ridge Mountains</t>
  </si>
  <si>
    <t>Interior Low Plateaus</t>
  </si>
  <si>
    <t>Great Plains</t>
  </si>
  <si>
    <t>Adirondack</t>
  </si>
  <si>
    <t>Basin and Range</t>
  </si>
  <si>
    <t>Cascade-Sierra Mountains</t>
  </si>
  <si>
    <t>Colorado Plateaus</t>
  </si>
  <si>
    <t>Columbia Plateaus</t>
  </si>
  <si>
    <t>Lower Californian</t>
  </si>
  <si>
    <t>Middle Rocky Mountains</t>
  </si>
  <si>
    <t>New England</t>
  </si>
  <si>
    <t>Northern Rocky Mountains</t>
  </si>
  <si>
    <t>Ouachita</t>
  </si>
  <si>
    <t>Ozark Plateaus</t>
  </si>
  <si>
    <t>Southern Rocky Mountains</t>
  </si>
  <si>
    <t>St. Lawrence Valley</t>
  </si>
  <si>
    <t>Superior Upland</t>
  </si>
  <si>
    <t>Wyoming Basin</t>
  </si>
  <si>
    <t>Managed</t>
  </si>
  <si>
    <t xml:space="preserve">30 to 40    </t>
  </si>
  <si>
    <t xml:space="preserve">40 to 50   </t>
  </si>
  <si>
    <t>Survey Length (ft)</t>
  </si>
  <si>
    <t>Phys. Province</t>
  </si>
  <si>
    <t>Dominant Species</t>
  </si>
  <si>
    <t>Orientation (deg)</t>
  </si>
  <si>
    <t>Stream Classification</t>
  </si>
  <si>
    <t>BKF Width (ft)</t>
  </si>
  <si>
    <t xml:space="preserve">&gt;50              </t>
  </si>
  <si>
    <t>CATEGORY</t>
  </si>
  <si>
    <t>SCORE</t>
  </si>
  <si>
    <t>LARGE WOODY DEBRIS FIELD FORM</t>
  </si>
  <si>
    <t>Length/BKF Width</t>
  </si>
  <si>
    <t>Length                                    (% of BKF Width)</t>
  </si>
  <si>
    <t>Height                                    (% of BKF Depth)</t>
  </si>
  <si>
    <t xml:space="preserve"> Survey Length = 328 ft/100 m</t>
  </si>
  <si>
    <t xml:space="preserve">Rosgen Type </t>
  </si>
  <si>
    <t>Bed mat.</t>
  </si>
  <si>
    <t>"See Notes"</t>
  </si>
  <si>
    <t>Physiograhic Province</t>
  </si>
  <si>
    <t>Phys Prov</t>
  </si>
  <si>
    <t>For Type</t>
  </si>
  <si>
    <t>G5</t>
  </si>
  <si>
    <t>K10</t>
  </si>
  <si>
    <t>G6</t>
  </si>
  <si>
    <t>K8</t>
  </si>
  <si>
    <t>K6</t>
  </si>
  <si>
    <t>Weighted Dam Score:</t>
  </si>
  <si>
    <t>Dam Score:</t>
  </si>
  <si>
    <t>Weighted Dam</t>
  </si>
  <si>
    <t>Score</t>
  </si>
  <si>
    <t>u23</t>
  </si>
  <si>
    <t>u22</t>
  </si>
  <si>
    <t>Field Notes:</t>
  </si>
  <si>
    <t>Int/Fine</t>
  </si>
  <si>
    <t>Coarse/Int</t>
  </si>
  <si>
    <t>Mov/Int</t>
  </si>
  <si>
    <t>Plain/Int</t>
  </si>
  <si>
    <t>Int/Sticky</t>
  </si>
  <si>
    <t>Int/Sec</t>
  </si>
  <si>
    <t>* PIECES *</t>
  </si>
  <si>
    <t>** DEBRIS DAMS **</t>
  </si>
  <si>
    <t>PIECE SCORES</t>
  </si>
  <si>
    <t>Additional Notes:</t>
  </si>
  <si>
    <t>Rosgen Type</t>
  </si>
  <si>
    <t>A</t>
  </si>
  <si>
    <t>C</t>
  </si>
  <si>
    <t>D</t>
  </si>
  <si>
    <t>F</t>
  </si>
  <si>
    <t>G</t>
  </si>
  <si>
    <t>B</t>
  </si>
  <si>
    <t>E</t>
  </si>
  <si>
    <t>"See Field Notes"</t>
  </si>
  <si>
    <t>DAM SCORES</t>
  </si>
  <si>
    <r>
      <t>Drainage Area (mi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</si>
  <si>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Zone 3</t>
    </r>
    <r>
      <rPr>
        <sz val="10"/>
        <color theme="1"/>
        <rFont val="Arial"/>
        <family val="2"/>
      </rPr>
      <t xml:space="preserve"> (Above BKF/Within Streambanks)</t>
    </r>
  </si>
  <si>
    <r>
      <rPr>
        <b/>
        <sz val="11"/>
        <color theme="1"/>
        <rFont val="Arial"/>
        <family val="2"/>
      </rPr>
      <t>Zone 1</t>
    </r>
    <r>
      <rPr>
        <sz val="11"/>
        <color theme="1"/>
        <rFont val="Arial"/>
        <family val="2"/>
      </rPr>
      <t xml:space="preserve"> (Below WS)</t>
    </r>
  </si>
  <si>
    <r>
      <rPr>
        <b/>
        <sz val="10"/>
        <color theme="1"/>
        <rFont val="Arial"/>
        <family val="2"/>
      </rPr>
      <t>Zone 4</t>
    </r>
    <r>
      <rPr>
        <sz val="10"/>
        <color theme="1"/>
        <rFont val="Arial"/>
        <family val="2"/>
      </rPr>
      <t xml:space="preserve"> (Above BKF/Hanging into Ch)</t>
    </r>
  </si>
  <si>
    <r>
      <rPr>
        <b/>
        <sz val="10"/>
        <color theme="1"/>
        <rFont val="Arial"/>
        <family val="2"/>
      </rPr>
      <t>Zone 2</t>
    </r>
    <r>
      <rPr>
        <sz val="10"/>
        <color theme="1"/>
        <rFont val="Arial"/>
        <family val="2"/>
      </rPr>
      <t xml:space="preserve"> (Above WS/Below BKF)</t>
    </r>
  </si>
  <si>
    <t>0 to 0.4</t>
  </si>
  <si>
    <t>site1</t>
  </si>
  <si>
    <t>site2</t>
  </si>
  <si>
    <t>site3</t>
  </si>
  <si>
    <t>site4</t>
  </si>
  <si>
    <t>site5</t>
  </si>
  <si>
    <t>site6</t>
  </si>
  <si>
    <t>GJ</t>
  </si>
  <si>
    <t>SC</t>
  </si>
  <si>
    <r>
      <t>mi</t>
    </r>
    <r>
      <rPr>
        <vertAlign val="superscript"/>
        <sz val="11"/>
        <color theme="1"/>
        <rFont val="Arial"/>
        <family val="2"/>
      </rPr>
      <t>2</t>
    </r>
  </si>
  <si>
    <t>Site</t>
  </si>
  <si>
    <t>Number of Pieces</t>
  </si>
  <si>
    <t>Number of Dams</t>
  </si>
  <si>
    <t>site7</t>
  </si>
  <si>
    <t>site8</t>
  </si>
  <si>
    <t>site9</t>
  </si>
  <si>
    <t>site10</t>
  </si>
  <si>
    <t>site11</t>
  </si>
  <si>
    <t>site12</t>
  </si>
  <si>
    <t>site13</t>
  </si>
  <si>
    <t>site14</t>
  </si>
  <si>
    <t>site15</t>
  </si>
  <si>
    <t>30 to 50</t>
  </si>
  <si>
    <t>Stable</t>
  </si>
  <si>
    <t>UT Beech Creek</t>
  </si>
  <si>
    <t>Brunson Swamp</t>
  </si>
  <si>
    <t>Shanks Creek</t>
  </si>
  <si>
    <t>Mill Creek</t>
  </si>
  <si>
    <t>Little Fork Creek</t>
  </si>
  <si>
    <t>Fork Creek</t>
  </si>
  <si>
    <t>Black Creek</t>
  </si>
  <si>
    <t>Canal Branch</t>
  </si>
  <si>
    <t>Poplar Branch</t>
  </si>
  <si>
    <t>Cow Branch</t>
  </si>
  <si>
    <t>UT Black Creek</t>
  </si>
  <si>
    <t>Middle Prong Juniper Creek</t>
  </si>
  <si>
    <t>UT Mill Creek</t>
  </si>
  <si>
    <t>Wells Branch</t>
  </si>
  <si>
    <t>Toby Creek</t>
  </si>
  <si>
    <t>30-50</t>
  </si>
  <si>
    <t>Oak, Maple, Bay</t>
  </si>
  <si>
    <t>SC Ecoregion 65</t>
  </si>
  <si>
    <t>Table 5. Large Woody Debris Assessment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</si>
</sst>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Garamond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Garamond"/>
      <family val="1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vertAlign val="superscript"/>
      <sz val="11"/>
      <color theme="1"/>
      <name val="Arial"/>
      <family val="2"/>
    </font>
    <font>
      <sz val="11"/>
      <color rgb="FF000000"/>
      <name val="Garamond"/>
      <family val="1"/>
    </font>
    <font>
      <b/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0" xfId="0" applyFont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/>
    <xf numFmtId="0" fontId="9" fillId="4" borderId="27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7" borderId="19" xfId="0" applyFont="1" applyFill="1" applyBorder="1" applyAlignment="1">
      <alignment vertical="center"/>
    </xf>
    <xf numFmtId="0" fontId="12" fillId="8" borderId="12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12" fillId="8" borderId="22" xfId="0" applyFont="1" applyFill="1" applyBorder="1" applyAlignment="1">
      <alignment vertical="center"/>
    </xf>
    <xf numFmtId="0" fontId="12" fillId="8" borderId="34" xfId="0" applyFont="1" applyFill="1" applyBorder="1" applyAlignment="1">
      <alignment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vertical="center"/>
    </xf>
    <xf numFmtId="0" fontId="12" fillId="7" borderId="14" xfId="0" applyFont="1" applyFill="1" applyBorder="1" applyAlignment="1">
      <alignment vertical="center"/>
    </xf>
    <xf numFmtId="0" fontId="12" fillId="7" borderId="35" xfId="0" applyFont="1" applyFill="1" applyBorder="1" applyAlignment="1">
      <alignment vertical="center"/>
    </xf>
    <xf numFmtId="0" fontId="12" fillId="7" borderId="36" xfId="0" applyFont="1" applyFill="1" applyBorder="1" applyAlignment="1">
      <alignment vertical="center"/>
    </xf>
    <xf numFmtId="0" fontId="12" fillId="7" borderId="47" xfId="0" applyFont="1" applyFill="1" applyBorder="1" applyAlignment="1">
      <alignment horizontal="center" vertical="center"/>
    </xf>
    <xf numFmtId="0" fontId="12" fillId="8" borderId="4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vertical="center"/>
    </xf>
    <xf numFmtId="0" fontId="12" fillId="8" borderId="49" xfId="0" applyFont="1" applyFill="1" applyBorder="1" applyAlignment="1">
      <alignment horizontal="center" vertical="center"/>
    </xf>
    <xf numFmtId="166" fontId="12" fillId="8" borderId="33" xfId="0" applyNumberFormat="1" applyFont="1" applyFill="1" applyBorder="1" applyAlignment="1">
      <alignment vertical="center"/>
    </xf>
    <xf numFmtId="0" fontId="12" fillId="8" borderId="46" xfId="0" applyFont="1" applyFill="1" applyBorder="1" applyAlignment="1">
      <alignment horizontal="center" vertical="center"/>
    </xf>
    <xf numFmtId="0" fontId="12" fillId="8" borderId="58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2" fontId="12" fillId="4" borderId="27" xfId="0" applyNumberFormat="1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9" fontId="12" fillId="0" borderId="6" xfId="1" applyFont="1" applyBorder="1" applyAlignment="1">
      <alignment horizontal="center" vertical="center"/>
    </xf>
    <xf numFmtId="9" fontId="12" fillId="0" borderId="0" xfId="1" applyFont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/>
    </xf>
    <xf numFmtId="9" fontId="12" fillId="0" borderId="6" xfId="1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166" fontId="12" fillId="0" borderId="8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14" fontId="12" fillId="0" borderId="0" xfId="0" applyNumberFormat="1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166" fontId="12" fillId="8" borderId="53" xfId="0" applyNumberFormat="1" applyFont="1" applyFill="1" applyBorder="1" applyAlignment="1">
      <alignment horizontal="center" vertical="center"/>
    </xf>
    <xf numFmtId="0" fontId="12" fillId="7" borderId="60" xfId="0" applyFont="1" applyFill="1" applyBorder="1" applyAlignment="1">
      <alignment vertical="center"/>
    </xf>
    <xf numFmtId="166" fontId="12" fillId="7" borderId="12" xfId="0" applyNumberFormat="1" applyFont="1" applyFill="1" applyBorder="1" applyAlignment="1">
      <alignment vertical="center"/>
    </xf>
    <xf numFmtId="0" fontId="12" fillId="8" borderId="51" xfId="0" applyFont="1" applyFill="1" applyBorder="1" applyAlignment="1">
      <alignment vertical="center"/>
    </xf>
    <xf numFmtId="0" fontId="12" fillId="8" borderId="61" xfId="0" applyFont="1" applyFill="1" applyBorder="1" applyAlignment="1">
      <alignment vertical="center"/>
    </xf>
    <xf numFmtId="0" fontId="12" fillId="8" borderId="53" xfId="0" applyFont="1" applyFill="1" applyBorder="1" applyAlignment="1">
      <alignment vertical="center"/>
    </xf>
    <xf numFmtId="0" fontId="12" fillId="8" borderId="59" xfId="0" applyFont="1" applyFill="1" applyBorder="1" applyAlignment="1">
      <alignment vertical="center"/>
    </xf>
    <xf numFmtId="0" fontId="12" fillId="8" borderId="65" xfId="0" applyFont="1" applyFill="1" applyBorder="1" applyAlignment="1">
      <alignment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6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/>
    <xf numFmtId="0" fontId="13" fillId="0" borderId="11" xfId="0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167" fontId="17" fillId="0" borderId="0" xfId="0" applyNumberFormat="1" applyFont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166" fontId="12" fillId="8" borderId="53" xfId="0" applyNumberFormat="1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/>
    <xf numFmtId="0" fontId="20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4" fontId="12" fillId="0" borderId="0" xfId="0" applyNumberFormat="1" applyFont="1" applyBorder="1" applyAlignment="1">
      <alignment horizontal="right"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/>
    <xf numFmtId="0" fontId="25" fillId="0" borderId="0" xfId="0" applyFont="1" applyBorder="1" applyAlignment="1">
      <alignment vertical="center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52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60" xfId="0" applyFont="1" applyFill="1" applyBorder="1" applyAlignment="1">
      <alignment horizontal="center" vertical="center"/>
    </xf>
    <xf numFmtId="14" fontId="12" fillId="7" borderId="51" xfId="0" applyNumberFormat="1" applyFont="1" applyFill="1" applyBorder="1" applyAlignment="1">
      <alignment horizontal="center" vertical="center"/>
    </xf>
    <xf numFmtId="14" fontId="12" fillId="7" borderId="12" xfId="0" applyNumberFormat="1" applyFont="1" applyFill="1" applyBorder="1" applyAlignment="1">
      <alignment horizontal="center" vertical="center"/>
    </xf>
    <xf numFmtId="14" fontId="12" fillId="7" borderId="59" xfId="0" applyNumberFormat="1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left" vertical="center"/>
    </xf>
    <xf numFmtId="0" fontId="12" fillId="7" borderId="37" xfId="0" applyFont="1" applyFill="1" applyBorder="1" applyAlignment="1">
      <alignment horizontal="left" vertical="center"/>
    </xf>
    <xf numFmtId="0" fontId="12" fillId="7" borderId="38" xfId="0" applyFont="1" applyFill="1" applyBorder="1" applyAlignment="1">
      <alignment horizontal="left" vertical="center"/>
    </xf>
    <xf numFmtId="0" fontId="12" fillId="8" borderId="41" xfId="0" applyFont="1" applyFill="1" applyBorder="1" applyAlignment="1">
      <alignment horizontal="left" vertical="center"/>
    </xf>
    <xf numFmtId="0" fontId="12" fillId="8" borderId="62" xfId="0" applyFont="1" applyFill="1" applyBorder="1" applyAlignment="1">
      <alignment horizontal="left" vertical="center"/>
    </xf>
    <xf numFmtId="0" fontId="12" fillId="7" borderId="5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59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1" fillId="0" borderId="56" xfId="0" applyFont="1" applyBorder="1" applyAlignment="1">
      <alignment horizont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</cellXfs>
  <cellStyles count="17">
    <cellStyle name="Followed Hyperlink" xfId="3" builtinId="9" hidden="1"/>
    <cellStyle name="Followed Hyperlink" xfId="5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2" builtinId="8" hidden="1"/>
    <cellStyle name="Hyperlink" xfId="4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Normal 2" xfId="6" xr:uid="{00000000-0005-0000-0000-00000F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6FEA-027D-164A-A22A-8A19C5DE6276}">
  <dimension ref="A1:F18"/>
  <sheetViews>
    <sheetView tabSelected="1" zoomScale="130" zoomScaleNormal="130" workbookViewId="0"/>
  </sheetViews>
  <sheetFormatPr baseColWidth="10" defaultColWidth="8.83203125" defaultRowHeight="15" x14ac:dyDescent="0.2"/>
  <cols>
    <col min="1" max="7" width="8.83203125" style="125"/>
    <col min="8" max="10" width="12.5" style="125" customWidth="1"/>
    <col min="11" max="16384" width="8.83203125" style="125"/>
  </cols>
  <sheetData>
    <row r="1" spans="1:6" s="152" customFormat="1" x14ac:dyDescent="0.2">
      <c r="A1" s="160" t="s">
        <v>292</v>
      </c>
      <c r="B1" s="1"/>
      <c r="C1" s="1"/>
      <c r="D1" s="1"/>
      <c r="E1" s="1"/>
      <c r="F1" s="1"/>
    </row>
    <row r="2" spans="1:6" x14ac:dyDescent="0.2">
      <c r="A2" s="153"/>
      <c r="B2" s="1"/>
      <c r="C2" s="1"/>
      <c r="D2" s="1"/>
      <c r="E2" s="1"/>
      <c r="F2" s="1"/>
    </row>
    <row r="3" spans="1:6" ht="32" x14ac:dyDescent="0.2">
      <c r="A3" s="154" t="s">
        <v>260</v>
      </c>
      <c r="B3" s="154" t="s">
        <v>261</v>
      </c>
      <c r="C3" s="154" t="s">
        <v>262</v>
      </c>
      <c r="D3" s="154" t="s">
        <v>65</v>
      </c>
      <c r="E3" s="154" t="s">
        <v>66</v>
      </c>
      <c r="F3" s="154" t="s">
        <v>6</v>
      </c>
    </row>
    <row r="4" spans="1:6" x14ac:dyDescent="0.2">
      <c r="A4" s="155">
        <f ca="1">Summary!B15</f>
        <v>1</v>
      </c>
      <c r="B4" s="155">
        <f ca="1">Summary!L15</f>
        <v>10</v>
      </c>
      <c r="C4" s="155">
        <f ca="1">Summary!M15</f>
        <v>0</v>
      </c>
      <c r="D4" s="155">
        <f ca="1">Summary!O15</f>
        <v>202</v>
      </c>
      <c r="E4" s="155">
        <f ca="1">Summary!P15</f>
        <v>0</v>
      </c>
      <c r="F4" s="155">
        <f ca="1">Summary!R15</f>
        <v>202</v>
      </c>
    </row>
    <row r="5" spans="1:6" x14ac:dyDescent="0.2">
      <c r="A5" s="155">
        <f ca="1">Summary!B7</f>
        <v>2</v>
      </c>
      <c r="B5" s="155">
        <f ca="1">Summary!L7</f>
        <v>8</v>
      </c>
      <c r="C5" s="155">
        <f ca="1">Summary!M7</f>
        <v>0</v>
      </c>
      <c r="D5" s="155">
        <f ca="1">Summary!O7</f>
        <v>154</v>
      </c>
      <c r="E5" s="155">
        <f ca="1">Summary!P7</f>
        <v>0</v>
      </c>
      <c r="F5" s="155">
        <f ca="1">Summary!R7</f>
        <v>154</v>
      </c>
    </row>
    <row r="6" spans="1:6" x14ac:dyDescent="0.2">
      <c r="A6" s="155">
        <f ca="1">Summary!B10</f>
        <v>3</v>
      </c>
      <c r="B6" s="155">
        <f ca="1">Summary!L10</f>
        <v>7</v>
      </c>
      <c r="C6" s="155">
        <f ca="1">Summary!M10</f>
        <v>0</v>
      </c>
      <c r="D6" s="155">
        <f ca="1">Summary!O10</f>
        <v>125</v>
      </c>
      <c r="E6" s="155">
        <f ca="1">Summary!P10</f>
        <v>0</v>
      </c>
      <c r="F6" s="155">
        <f ca="1">Summary!R10</f>
        <v>125</v>
      </c>
    </row>
    <row r="7" spans="1:6" x14ac:dyDescent="0.2">
      <c r="A7" s="155">
        <f ca="1">Summary!B19</f>
        <v>4</v>
      </c>
      <c r="B7" s="155">
        <f ca="1">Summary!L19</f>
        <v>11</v>
      </c>
      <c r="C7" s="155">
        <f ca="1">Summary!M19</f>
        <v>0</v>
      </c>
      <c r="D7" s="155">
        <f ca="1">Summary!O19</f>
        <v>214</v>
      </c>
      <c r="E7" s="155">
        <f ca="1">Summary!P19</f>
        <v>0</v>
      </c>
      <c r="F7" s="155">
        <f ca="1">Summary!R19</f>
        <v>214</v>
      </c>
    </row>
    <row r="8" spans="1:6" x14ac:dyDescent="0.2">
      <c r="A8" s="155">
        <f ca="1">Summary!B17</f>
        <v>5</v>
      </c>
      <c r="B8" s="155">
        <f ca="1">Summary!L17</f>
        <v>16</v>
      </c>
      <c r="C8" s="155">
        <f ca="1">Summary!M17</f>
        <v>0</v>
      </c>
      <c r="D8" s="155">
        <f ca="1">Summary!O17</f>
        <v>326</v>
      </c>
      <c r="E8" s="155">
        <f ca="1">Summary!P17</f>
        <v>0</v>
      </c>
      <c r="F8" s="155">
        <f ca="1">Summary!R17</f>
        <v>326</v>
      </c>
    </row>
    <row r="9" spans="1:6" x14ac:dyDescent="0.2">
      <c r="A9" s="155">
        <f ca="1">Summary!B18</f>
        <v>6</v>
      </c>
      <c r="B9" s="155">
        <f ca="1">Summary!L18</f>
        <v>7</v>
      </c>
      <c r="C9" s="155">
        <f ca="1">Summary!M18</f>
        <v>1</v>
      </c>
      <c r="D9" s="155">
        <f ca="1">Summary!O18</f>
        <v>139</v>
      </c>
      <c r="E9" s="155">
        <f ca="1">Summary!P18</f>
        <v>15</v>
      </c>
      <c r="F9" s="155">
        <f ca="1">Summary!R18</f>
        <v>214</v>
      </c>
    </row>
    <row r="10" spans="1:6" x14ac:dyDescent="0.2">
      <c r="A10" s="155">
        <f ca="1">Summary!B14</f>
        <v>7</v>
      </c>
      <c r="B10" s="155">
        <f ca="1">Summary!L14</f>
        <v>7</v>
      </c>
      <c r="C10" s="155">
        <f ca="1">Summary!M14</f>
        <v>0</v>
      </c>
      <c r="D10" s="155">
        <f ca="1">Summary!O14</f>
        <v>139</v>
      </c>
      <c r="E10" s="155">
        <f ca="1">Summary!P14</f>
        <v>0</v>
      </c>
      <c r="F10" s="155">
        <f ca="1">Summary!R14</f>
        <v>139</v>
      </c>
    </row>
    <row r="11" spans="1:6" x14ac:dyDescent="0.2">
      <c r="A11" s="155">
        <f ca="1">Summary!B16</f>
        <v>8</v>
      </c>
      <c r="B11" s="155">
        <f ca="1">Summary!L16</f>
        <v>8</v>
      </c>
      <c r="C11" s="155">
        <f ca="1">Summary!M16</f>
        <v>0</v>
      </c>
      <c r="D11" s="155">
        <f ca="1">Summary!O16</f>
        <v>160</v>
      </c>
      <c r="E11" s="155">
        <f ca="1">Summary!P16</f>
        <v>0</v>
      </c>
      <c r="F11" s="155">
        <f ca="1">Summary!R16</f>
        <v>160</v>
      </c>
    </row>
    <row r="12" spans="1:6" x14ac:dyDescent="0.2">
      <c r="A12" s="155">
        <f ca="1">Summary!B9</f>
        <v>9</v>
      </c>
      <c r="B12" s="155">
        <f ca="1">Summary!L9</f>
        <v>10</v>
      </c>
      <c r="C12" s="155">
        <f ca="1">Summary!M9</f>
        <v>0</v>
      </c>
      <c r="D12" s="155">
        <f ca="1">Summary!O9</f>
        <v>201</v>
      </c>
      <c r="E12" s="155">
        <f ca="1">Summary!P9</f>
        <v>0</v>
      </c>
      <c r="F12" s="155">
        <f ca="1">Summary!R9</f>
        <v>201</v>
      </c>
    </row>
    <row r="13" spans="1:6" x14ac:dyDescent="0.2">
      <c r="A13" s="155">
        <f ca="1">Summary!B21</f>
        <v>10</v>
      </c>
      <c r="B13" s="155">
        <f ca="1">Summary!L21</f>
        <v>14</v>
      </c>
      <c r="C13" s="155">
        <f ca="1">Summary!M21</f>
        <v>1</v>
      </c>
      <c r="D13" s="155">
        <f ca="1">Summary!O21</f>
        <v>310</v>
      </c>
      <c r="E13" s="155">
        <f ca="1">Summary!P21</f>
        <v>12</v>
      </c>
      <c r="F13" s="155">
        <f ca="1">Summary!R21</f>
        <v>370</v>
      </c>
    </row>
    <row r="14" spans="1:6" x14ac:dyDescent="0.2">
      <c r="A14" s="155">
        <f ca="1">Summary!B20</f>
        <v>11</v>
      </c>
      <c r="B14" s="155">
        <f ca="1">Summary!L20</f>
        <v>17</v>
      </c>
      <c r="C14" s="155">
        <f ca="1">Summary!M20</f>
        <v>2</v>
      </c>
      <c r="D14" s="155">
        <f ca="1">Summary!O20</f>
        <v>349</v>
      </c>
      <c r="E14" s="155">
        <f ca="1">Summary!P20</f>
        <v>33</v>
      </c>
      <c r="F14" s="155">
        <f ca="1">Summary!R20</f>
        <v>514</v>
      </c>
    </row>
    <row r="15" spans="1:6" x14ac:dyDescent="0.2">
      <c r="A15" s="155">
        <f ca="1">Summary!B11</f>
        <v>12</v>
      </c>
      <c r="B15" s="155">
        <f ca="1">Summary!L11</f>
        <v>9</v>
      </c>
      <c r="C15" s="155">
        <f ca="1">Summary!M11</f>
        <v>1</v>
      </c>
      <c r="D15" s="155">
        <f ca="1">Summary!O11</f>
        <v>185</v>
      </c>
      <c r="E15" s="155">
        <f ca="1">Summary!P11</f>
        <v>16</v>
      </c>
      <c r="F15" s="155">
        <f ca="1">Summary!R11</f>
        <v>265</v>
      </c>
    </row>
    <row r="16" spans="1:6" x14ac:dyDescent="0.2">
      <c r="A16" s="155">
        <f ca="1">Summary!B8</f>
        <v>13</v>
      </c>
      <c r="B16" s="155">
        <f ca="1">Summary!L8</f>
        <v>8</v>
      </c>
      <c r="C16" s="155">
        <f ca="1">Summary!M8</f>
        <v>0</v>
      </c>
      <c r="D16" s="155">
        <f ca="1">Summary!O8</f>
        <v>158</v>
      </c>
      <c r="E16" s="155">
        <f ca="1">Summary!P8</f>
        <v>0</v>
      </c>
      <c r="F16" s="155">
        <f ca="1">Summary!R8</f>
        <v>158</v>
      </c>
    </row>
    <row r="17" spans="1:6" x14ac:dyDescent="0.2">
      <c r="A17" s="155">
        <f ca="1">Summary!B12</f>
        <v>14</v>
      </c>
      <c r="B17" s="155">
        <f ca="1">Summary!L12</f>
        <v>6</v>
      </c>
      <c r="C17" s="155">
        <f ca="1">Summary!M12</f>
        <v>0</v>
      </c>
      <c r="D17" s="155">
        <f ca="1">Summary!O12</f>
        <v>117</v>
      </c>
      <c r="E17" s="155">
        <f ca="1">Summary!P12</f>
        <v>0</v>
      </c>
      <c r="F17" s="155">
        <f ca="1">Summary!R12</f>
        <v>117</v>
      </c>
    </row>
    <row r="18" spans="1:6" x14ac:dyDescent="0.2">
      <c r="A18" s="155">
        <f ca="1">Summary!B13</f>
        <v>15</v>
      </c>
      <c r="B18" s="155">
        <f ca="1">Summary!L13</f>
        <v>18</v>
      </c>
      <c r="C18" s="155">
        <f ca="1">Summary!M13</f>
        <v>0</v>
      </c>
      <c r="D18" s="155">
        <f ca="1">Summary!O13</f>
        <v>401</v>
      </c>
      <c r="E18" s="155">
        <f ca="1">Summary!P13</f>
        <v>0</v>
      </c>
      <c r="F18" s="155">
        <f ca="1">Summary!R13</f>
        <v>401</v>
      </c>
    </row>
  </sheetData>
  <sortState xmlns:xlrd2="http://schemas.microsoft.com/office/spreadsheetml/2017/richdata2" ref="A4:F18">
    <sortCondition ref="A4"/>
  </sortState>
  <pageMargins left="0.7" right="0.7" top="0.75" bottom="0.75" header="0.3" footer="0.3"/>
  <pageSetup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6EF0-E2FC-B64B-B4A3-7E39B645633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Canal Branch</v>
      </c>
      <c r="S4" s="75"/>
      <c r="T4" s="76" t="s">
        <v>7</v>
      </c>
      <c r="U4" s="77">
        <f>SUM(D15,F15,H15,J15,L15)</f>
        <v>7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281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7</v>
      </c>
      <c r="S5" s="75"/>
      <c r="T5" s="76" t="s">
        <v>8</v>
      </c>
      <c r="U5" s="79">
        <f>U$4/C$8</f>
        <v>2.1341463414634148E-2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7</v>
      </c>
      <c r="D6" s="177"/>
      <c r="E6" s="178"/>
      <c r="F6" s="33" t="s">
        <v>245</v>
      </c>
      <c r="G6" s="122">
        <v>1.4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139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2</v>
      </c>
      <c r="AB7" s="102">
        <f>J15</f>
        <v>0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0.42857142857142855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2</v>
      </c>
      <c r="V9" s="104"/>
      <c r="W9" s="102">
        <f>LARGE(Y9:AC9,1)</f>
        <v>4</v>
      </c>
      <c r="X9" s="102">
        <f>IF(D16=W9,C$13,IF(F16=W9,E$13,IF(H16=W9,G$13,IF(J16=W9,I$13,IF(L16=W9,K$13,)))))</f>
        <v>2</v>
      </c>
      <c r="Y9" s="102">
        <f>D16</f>
        <v>3</v>
      </c>
      <c r="Z9" s="102">
        <f>F16</f>
        <v>4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0.5714285714285714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5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0.7142857142857143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4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3</v>
      </c>
      <c r="AA13" s="98">
        <f>H19</f>
        <v>4</v>
      </c>
      <c r="AB13" s="98">
        <f>J19</f>
        <v>0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0.5714285714285714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/>
      <c r="K15" s="49" t="s">
        <v>26</v>
      </c>
      <c r="L15" s="51"/>
      <c r="M15" s="52">
        <f>SUM(1*D15,2*F15,3*H15,4*J15,5*L15)</f>
        <v>13</v>
      </c>
      <c r="O15" s="99">
        <f>SUM(D15,F15,H15,J15,L15)</f>
        <v>7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3</v>
      </c>
      <c r="AB15" s="102">
        <f>J20</f>
        <v>3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3</v>
      </c>
      <c r="E16" s="54" t="s">
        <v>28</v>
      </c>
      <c r="F16" s="55">
        <v>4</v>
      </c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11</v>
      </c>
      <c r="O16" s="99">
        <f>SUM(D16,F16,H16,J16,L16)</f>
        <v>7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0.42857142857142855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/>
      <c r="E17" s="189"/>
      <c r="F17" s="190"/>
      <c r="G17" s="17" t="s">
        <v>246</v>
      </c>
      <c r="H17" s="56">
        <v>2</v>
      </c>
      <c r="I17" s="17" t="s">
        <v>249</v>
      </c>
      <c r="J17" s="56">
        <v>3</v>
      </c>
      <c r="K17" s="45" t="s">
        <v>247</v>
      </c>
      <c r="L17" s="56">
        <v>2</v>
      </c>
      <c r="M17" s="57">
        <f t="shared" si="1"/>
        <v>28</v>
      </c>
      <c r="O17" s="99">
        <f>SUM(D17,H17,J17,L17)</f>
        <v>7</v>
      </c>
      <c r="P17" s="99"/>
      <c r="Q17" s="78" t="str">
        <f>F6</f>
        <v>Drainage Area (mi2)</v>
      </c>
      <c r="R17" s="74">
        <f>G6</f>
        <v>1.4</v>
      </c>
      <c r="S17" s="75"/>
      <c r="T17" s="76" t="s">
        <v>21</v>
      </c>
      <c r="U17" s="86">
        <f>X17</f>
        <v>1</v>
      </c>
      <c r="V17" s="106"/>
      <c r="W17" s="106">
        <f>LARGE(Y17:AC17,1)</f>
        <v>2</v>
      </c>
      <c r="X17" s="106">
        <f>IF(D21=W17,C$13,IF(F21=W17,E$13,IF(H21=W17,G$13,IF(J21=W17,I$13,IF(L21=W17,K$13,)))))</f>
        <v>1</v>
      </c>
      <c r="Y17" s="106">
        <f>D21</f>
        <v>2</v>
      </c>
      <c r="Z17" s="102">
        <f>F21</f>
        <v>1</v>
      </c>
      <c r="AA17" s="102">
        <f>H21</f>
        <v>2</v>
      </c>
      <c r="AB17" s="102">
        <f>J21</f>
        <v>2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2</v>
      </c>
      <c r="I18" s="54" t="s">
        <v>31</v>
      </c>
      <c r="J18" s="56">
        <v>3</v>
      </c>
      <c r="K18" s="54" t="s">
        <v>32</v>
      </c>
      <c r="L18" s="56">
        <v>2</v>
      </c>
      <c r="M18" s="57">
        <f t="shared" si="1"/>
        <v>28</v>
      </c>
      <c r="O18" s="99">
        <f>SUM(D18,H18,J18,L18)</f>
        <v>7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0.2857142857142857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3</v>
      </c>
      <c r="G19" s="54" t="s">
        <v>34</v>
      </c>
      <c r="H19" s="56">
        <v>4</v>
      </c>
      <c r="I19" s="54" t="s">
        <v>229</v>
      </c>
      <c r="J19" s="55"/>
      <c r="K19" s="54" t="s">
        <v>35</v>
      </c>
      <c r="L19" s="56"/>
      <c r="M19" s="57">
        <f>SUM(1*D19,2*F19,3*H19,4*J19,5*L19)</f>
        <v>18</v>
      </c>
      <c r="O19" s="99">
        <f>SUM(D19,F19,H19,J19,L19)</f>
        <v>7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1</v>
      </c>
      <c r="G20" s="54" t="s">
        <v>34</v>
      </c>
      <c r="H20" s="56">
        <v>3</v>
      </c>
      <c r="I20" s="54" t="s">
        <v>230</v>
      </c>
      <c r="J20" s="55">
        <v>3</v>
      </c>
      <c r="K20" s="54" t="s">
        <v>37</v>
      </c>
      <c r="L20" s="56"/>
      <c r="M20" s="57">
        <f t="shared" si="1"/>
        <v>23</v>
      </c>
      <c r="O20" s="99">
        <f>SUM(D20,F20,H20,J20,L20)</f>
        <v>7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2</v>
      </c>
      <c r="E21" s="58" t="s">
        <v>39</v>
      </c>
      <c r="F21" s="59">
        <v>1</v>
      </c>
      <c r="G21" s="58" t="s">
        <v>40</v>
      </c>
      <c r="H21" s="60">
        <v>2</v>
      </c>
      <c r="I21" s="58" t="s">
        <v>87</v>
      </c>
      <c r="J21" s="60">
        <v>2</v>
      </c>
      <c r="K21" s="58" t="s">
        <v>42</v>
      </c>
      <c r="L21" s="60"/>
      <c r="M21" s="61">
        <f t="shared" si="1"/>
        <v>18</v>
      </c>
      <c r="O21" s="99">
        <f>SUM(D21,F21,H21,J21,L21)</f>
        <v>7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139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8A48-DE38-4E44-AF2E-82EA893CCAF4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Poplar Branch</v>
      </c>
      <c r="S4" s="75"/>
      <c r="T4" s="76" t="s">
        <v>7</v>
      </c>
      <c r="U4" s="77">
        <f>SUM(D15,F15,H15,J15,L15)</f>
        <v>10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282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</v>
      </c>
      <c r="S5" s="75"/>
      <c r="T5" s="76" t="s">
        <v>8</v>
      </c>
      <c r="U5" s="79">
        <f>U$4/C$8</f>
        <v>3.048780487804878E-2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</v>
      </c>
      <c r="D6" s="177"/>
      <c r="E6" s="178"/>
      <c r="F6" s="33" t="s">
        <v>245</v>
      </c>
      <c r="G6" s="122">
        <v>0.25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202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2</v>
      </c>
      <c r="AB7" s="102">
        <f>J15</f>
        <v>1</v>
      </c>
      <c r="AC7" s="102">
        <f>L15</f>
        <v>2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4</v>
      </c>
      <c r="X9" s="102">
        <f>IF(D16=W9,C$13,IF(F16=W9,E$13,IF(H16=W9,G$13,IF(J16=W9,I$13,IF(L16=W9,K$13,)))))</f>
        <v>1</v>
      </c>
      <c r="Y9" s="102">
        <f>D16</f>
        <v>4</v>
      </c>
      <c r="Z9" s="102">
        <f>F16</f>
        <v>1</v>
      </c>
      <c r="AA9" s="102">
        <f>H16</f>
        <v>3</v>
      </c>
      <c r="AB9" s="102">
        <f>J16</f>
        <v>2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0.4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4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0.4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4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3</v>
      </c>
      <c r="AA13" s="98">
        <f>H19</f>
        <v>4</v>
      </c>
      <c r="AB13" s="98">
        <f>J19</f>
        <v>3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0.4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>
        <v>1</v>
      </c>
      <c r="K15" s="49" t="s">
        <v>26</v>
      </c>
      <c r="L15" s="51">
        <v>2</v>
      </c>
      <c r="M15" s="52">
        <f>SUM(1*D15,2*F15,3*H15,4*J15,5*L15)</f>
        <v>27</v>
      </c>
      <c r="O15" s="99">
        <f>SUM(D15,F15,H15,J15,L15)</f>
        <v>10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3</v>
      </c>
      <c r="V15" s="106"/>
      <c r="W15" s="106">
        <f>LARGE(Y15:AC15,1)</f>
        <v>6</v>
      </c>
      <c r="X15" s="106">
        <f>IF(D20=W15,C$13,IF(F20=W15,E$13,IF(H20=W15,G$13,IF(J20=W15,I$13,IF(L20=W15,K$13,)))))</f>
        <v>3</v>
      </c>
      <c r="Y15" s="106">
        <f>D20</f>
        <v>1</v>
      </c>
      <c r="Z15" s="102">
        <f>F1919</f>
        <v>0</v>
      </c>
      <c r="AA15" s="102">
        <f>H20</f>
        <v>6</v>
      </c>
      <c r="AB15" s="102">
        <f>J20</f>
        <v>2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1</v>
      </c>
      <c r="G16" s="54" t="s">
        <v>191</v>
      </c>
      <c r="H16" s="56">
        <v>3</v>
      </c>
      <c r="I16" s="54" t="s">
        <v>192</v>
      </c>
      <c r="J16" s="56">
        <v>2</v>
      </c>
      <c r="K16" s="54" t="s">
        <v>199</v>
      </c>
      <c r="L16" s="56"/>
      <c r="M16" s="57">
        <f t="shared" ref="M16:M21" si="1">SUM(1*D16,2*F16,3*H16,4*J16,5*L16)</f>
        <v>23</v>
      </c>
      <c r="O16" s="99">
        <f>SUM(D16,F16,H16,J16,L16)</f>
        <v>10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0.6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1</v>
      </c>
      <c r="E17" s="189"/>
      <c r="F17" s="190"/>
      <c r="G17" s="17" t="s">
        <v>246</v>
      </c>
      <c r="H17" s="56">
        <v>5</v>
      </c>
      <c r="I17" s="17" t="s">
        <v>249</v>
      </c>
      <c r="J17" s="56">
        <v>2</v>
      </c>
      <c r="K17" s="45" t="s">
        <v>247</v>
      </c>
      <c r="L17" s="56">
        <v>2</v>
      </c>
      <c r="M17" s="57">
        <f t="shared" si="1"/>
        <v>34</v>
      </c>
      <c r="O17" s="99">
        <f>SUM(D17,H17,J17,L17)</f>
        <v>10</v>
      </c>
      <c r="P17" s="99"/>
      <c r="Q17" s="78" t="str">
        <f>F6</f>
        <v>Drainage Area (mi2)</v>
      </c>
      <c r="R17" s="74">
        <f>G6</f>
        <v>0.25</v>
      </c>
      <c r="S17" s="75"/>
      <c r="T17" s="76" t="s">
        <v>21</v>
      </c>
      <c r="U17" s="86">
        <f>X17</f>
        <v>4</v>
      </c>
      <c r="V17" s="106"/>
      <c r="W17" s="106">
        <f>LARGE(Y17:AC17,1)</f>
        <v>4</v>
      </c>
      <c r="X17" s="106">
        <f>IF(D21=W17,C$13,IF(F21=W17,E$13,IF(H21=W17,G$13,IF(J21=W17,I$13,IF(L21=W17,K$13,)))))</f>
        <v>4</v>
      </c>
      <c r="Y17" s="106">
        <f>D21</f>
        <v>3</v>
      </c>
      <c r="Z17" s="102">
        <f>F21</f>
        <v>1</v>
      </c>
      <c r="AA17" s="102">
        <f>H21</f>
        <v>2</v>
      </c>
      <c r="AB17" s="102">
        <f>J21</f>
        <v>4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2</v>
      </c>
      <c r="E18" s="189"/>
      <c r="F18" s="190"/>
      <c r="G18" s="54" t="s">
        <v>30</v>
      </c>
      <c r="H18" s="56">
        <v>4</v>
      </c>
      <c r="I18" s="54" t="s">
        <v>31</v>
      </c>
      <c r="J18" s="56">
        <v>2</v>
      </c>
      <c r="K18" s="54" t="s">
        <v>32</v>
      </c>
      <c r="L18" s="56">
        <v>2</v>
      </c>
      <c r="M18" s="57">
        <f t="shared" si="1"/>
        <v>32</v>
      </c>
      <c r="O18" s="99">
        <f>SUM(D18,H18,J18,L18)</f>
        <v>10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0.4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3</v>
      </c>
      <c r="G19" s="54" t="s">
        <v>34</v>
      </c>
      <c r="H19" s="56">
        <v>4</v>
      </c>
      <c r="I19" s="54" t="s">
        <v>229</v>
      </c>
      <c r="J19" s="55">
        <v>3</v>
      </c>
      <c r="K19" s="54" t="s">
        <v>35</v>
      </c>
      <c r="L19" s="56"/>
      <c r="M19" s="57">
        <f>SUM(1*D19,2*F19,3*H19,4*J19,5*L19)</f>
        <v>30</v>
      </c>
      <c r="O19" s="99">
        <f>SUM(D19,F19,H19,J19,L19)</f>
        <v>10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1</v>
      </c>
      <c r="E20" s="54" t="s">
        <v>227</v>
      </c>
      <c r="F20" s="55">
        <v>1</v>
      </c>
      <c r="G20" s="54" t="s">
        <v>34</v>
      </c>
      <c r="H20" s="56">
        <v>6</v>
      </c>
      <c r="I20" s="54" t="s">
        <v>230</v>
      </c>
      <c r="J20" s="55">
        <v>2</v>
      </c>
      <c r="K20" s="54" t="s">
        <v>37</v>
      </c>
      <c r="L20" s="56"/>
      <c r="M20" s="57">
        <f t="shared" si="1"/>
        <v>29</v>
      </c>
      <c r="O20" s="99">
        <f>SUM(D20,F20,H20,J20,L20)</f>
        <v>10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3</v>
      </c>
      <c r="E21" s="58" t="s">
        <v>39</v>
      </c>
      <c r="F21" s="59">
        <v>1</v>
      </c>
      <c r="G21" s="58" t="s">
        <v>40</v>
      </c>
      <c r="H21" s="60">
        <v>2</v>
      </c>
      <c r="I21" s="58" t="s">
        <v>87</v>
      </c>
      <c r="J21" s="60">
        <v>4</v>
      </c>
      <c r="K21" s="58" t="s">
        <v>42</v>
      </c>
      <c r="L21" s="60"/>
      <c r="M21" s="61">
        <f t="shared" si="1"/>
        <v>27</v>
      </c>
      <c r="O21" s="99">
        <f>SUM(D21,F21,H21,J21,L21)</f>
        <v>10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202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A65D-615A-C949-A363-8767264C8F13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43858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Cow Branch</v>
      </c>
      <c r="S4" s="75"/>
      <c r="T4" s="76" t="s">
        <v>7</v>
      </c>
      <c r="U4" s="77">
        <f>SUM(D15,F15,H15,J15,L15)</f>
        <v>8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283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8</v>
      </c>
      <c r="S5" s="75"/>
      <c r="T5" s="76" t="s">
        <v>8</v>
      </c>
      <c r="U5" s="79">
        <f>U$4/C$8</f>
        <v>2.4390243902439025E-2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8</v>
      </c>
      <c r="D6" s="177"/>
      <c r="E6" s="178"/>
      <c r="F6" s="33" t="s">
        <v>245</v>
      </c>
      <c r="G6" s="122">
        <v>1.86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160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3</v>
      </c>
      <c r="AB7" s="102">
        <f>J15</f>
        <v>0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0.375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2</v>
      </c>
      <c r="V9" s="104"/>
      <c r="W9" s="102">
        <f>LARGE(Y9:AC9,1)</f>
        <v>5</v>
      </c>
      <c r="X9" s="102">
        <f>IF(D16=W9,C$13,IF(F16=W9,E$13,IF(H16=W9,G$13,IF(J16=W9,I$13,IF(L16=W9,K$13,)))))</f>
        <v>2</v>
      </c>
      <c r="Y9" s="102">
        <f>D16</f>
        <v>3</v>
      </c>
      <c r="Z9" s="102">
        <f>F16</f>
        <v>5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0.625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2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0.25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5</v>
      </c>
      <c r="X13" s="98">
        <f>IF(D19=W13,C$13,IF(F19=W13,E$13,IF(H19=W13,G$13,IF(J19=W13,I$13,IF(L19=W13,K$13,)))))</f>
        <v>3</v>
      </c>
      <c r="Y13" s="98">
        <f>D19</f>
        <v>2</v>
      </c>
      <c r="Z13" s="98">
        <f>F19</f>
        <v>1</v>
      </c>
      <c r="AA13" s="98">
        <f>H19</f>
        <v>5</v>
      </c>
      <c r="AB13" s="98">
        <f>J19</f>
        <v>0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0.625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3</v>
      </c>
      <c r="I15" s="49" t="s">
        <v>25</v>
      </c>
      <c r="J15" s="51"/>
      <c r="K15" s="49" t="s">
        <v>26</v>
      </c>
      <c r="L15" s="51"/>
      <c r="M15" s="52">
        <f>SUM(1*D15,2*F15,3*H15,4*J15,5*L15)</f>
        <v>16</v>
      </c>
      <c r="O15" s="99">
        <f>SUM(D15,F15,H15,J15,L15)</f>
        <v>8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3</v>
      </c>
      <c r="AB15" s="102">
        <f>J20</f>
        <v>3</v>
      </c>
      <c r="AC15" s="102">
        <f>L20</f>
        <v>2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3</v>
      </c>
      <c r="E16" s="54" t="s">
        <v>28</v>
      </c>
      <c r="F16" s="55">
        <v>5</v>
      </c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13</v>
      </c>
      <c r="O16" s="99">
        <f>SUM(D16,F16,H16,J16,L16)</f>
        <v>8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0.375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3</v>
      </c>
      <c r="E17" s="189"/>
      <c r="F17" s="190"/>
      <c r="G17" s="17" t="s">
        <v>246</v>
      </c>
      <c r="H17" s="56">
        <v>3</v>
      </c>
      <c r="I17" s="17" t="s">
        <v>249</v>
      </c>
      <c r="J17" s="56">
        <v>1</v>
      </c>
      <c r="K17" s="45" t="s">
        <v>247</v>
      </c>
      <c r="L17" s="56">
        <v>1</v>
      </c>
      <c r="M17" s="57">
        <f t="shared" si="1"/>
        <v>21</v>
      </c>
      <c r="O17" s="99">
        <f>SUM(D17,H17,J17,L17)</f>
        <v>8</v>
      </c>
      <c r="P17" s="99"/>
      <c r="Q17" s="78" t="str">
        <f>F6</f>
        <v>Drainage Area (mi2)</v>
      </c>
      <c r="R17" s="74">
        <f>G6</f>
        <v>1.86</v>
      </c>
      <c r="S17" s="75"/>
      <c r="T17" s="76" t="s">
        <v>21</v>
      </c>
      <c r="U17" s="86">
        <f>X17</f>
        <v>4</v>
      </c>
      <c r="V17" s="106"/>
      <c r="W17" s="106">
        <f>LARGE(Y17:AC17,1)</f>
        <v>4</v>
      </c>
      <c r="X17" s="106">
        <f>IF(D21=W17,C$13,IF(F21=W17,E$13,IF(H21=W17,G$13,IF(J21=W17,I$13,IF(L21=W17,K$13,)))))</f>
        <v>4</v>
      </c>
      <c r="Y17" s="106">
        <f>D21</f>
        <v>0</v>
      </c>
      <c r="Z17" s="102">
        <f>F21</f>
        <v>1</v>
      </c>
      <c r="AA17" s="102">
        <f>H21</f>
        <v>1</v>
      </c>
      <c r="AB17" s="102">
        <f>J21</f>
        <v>4</v>
      </c>
      <c r="AC17" s="102">
        <f>L21</f>
        <v>2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4</v>
      </c>
      <c r="I18" s="54" t="s">
        <v>31</v>
      </c>
      <c r="J18" s="56">
        <v>3</v>
      </c>
      <c r="K18" s="54" t="s">
        <v>32</v>
      </c>
      <c r="L18" s="56">
        <v>1</v>
      </c>
      <c r="M18" s="57">
        <f t="shared" si="1"/>
        <v>29</v>
      </c>
      <c r="O18" s="99">
        <f>SUM(D18,H18,J18,L18)</f>
        <v>8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0.5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2</v>
      </c>
      <c r="E19" s="54" t="s">
        <v>228</v>
      </c>
      <c r="F19" s="55">
        <v>1</v>
      </c>
      <c r="G19" s="54" t="s">
        <v>34</v>
      </c>
      <c r="H19" s="56">
        <v>5</v>
      </c>
      <c r="I19" s="54" t="s">
        <v>229</v>
      </c>
      <c r="J19" s="55"/>
      <c r="K19" s="54" t="s">
        <v>35</v>
      </c>
      <c r="L19" s="56"/>
      <c r="M19" s="57">
        <f>SUM(1*D19,2*F19,3*H19,4*J19,5*L19)</f>
        <v>19</v>
      </c>
      <c r="O19" s="99">
        <f>SUM(D19,F19,H19,J19,L19)</f>
        <v>8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/>
      <c r="G20" s="54" t="s">
        <v>34</v>
      </c>
      <c r="H20" s="56">
        <v>3</v>
      </c>
      <c r="I20" s="54" t="s">
        <v>230</v>
      </c>
      <c r="J20" s="55">
        <v>3</v>
      </c>
      <c r="K20" s="54" t="s">
        <v>37</v>
      </c>
      <c r="L20" s="56">
        <v>2</v>
      </c>
      <c r="M20" s="57">
        <f t="shared" si="1"/>
        <v>31</v>
      </c>
      <c r="O20" s="99">
        <f>SUM(D20,F20,H20,J20,L20)</f>
        <v>8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/>
      <c r="E21" s="58" t="s">
        <v>39</v>
      </c>
      <c r="F21" s="59">
        <v>1</v>
      </c>
      <c r="G21" s="58" t="s">
        <v>40</v>
      </c>
      <c r="H21" s="60">
        <v>1</v>
      </c>
      <c r="I21" s="58" t="s">
        <v>87</v>
      </c>
      <c r="J21" s="60">
        <v>4</v>
      </c>
      <c r="K21" s="58" t="s">
        <v>42</v>
      </c>
      <c r="L21" s="60">
        <v>2</v>
      </c>
      <c r="M21" s="61">
        <f t="shared" si="1"/>
        <v>31</v>
      </c>
      <c r="O21" s="99">
        <f>SUM(D21,F21,H21,J21,L21)</f>
        <v>8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160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D98F9-22D7-2240-BF46-FDFDEC6DC84D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43858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UT Black Creek</v>
      </c>
      <c r="S4" s="75"/>
      <c r="T4" s="76" t="s">
        <v>7</v>
      </c>
      <c r="U4" s="77">
        <f>SUM(D15,F15,H15,J15,L15)</f>
        <v>16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284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5</v>
      </c>
      <c r="S5" s="75"/>
      <c r="T5" s="76" t="s">
        <v>8</v>
      </c>
      <c r="U5" s="79">
        <f>U$4/C$8</f>
        <v>4.878048780487805E-2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5</v>
      </c>
      <c r="D6" s="177"/>
      <c r="E6" s="178"/>
      <c r="F6" s="33" t="s">
        <v>245</v>
      </c>
      <c r="G6" s="122">
        <v>0.81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326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2</v>
      </c>
      <c r="V7" s="104"/>
      <c r="W7" s="102">
        <f>LARGE(Y7:AC7,1)</f>
        <v>4</v>
      </c>
      <c r="X7" s="102">
        <f>IF(D15=W7,C$13,IF(F15=W7,E$13,IF(H15=W7,G$13,IF(J15=W7,I$13,IF(L15=W7,K$13,)))))</f>
        <v>2</v>
      </c>
      <c r="Y7" s="102">
        <f>D15</f>
        <v>2</v>
      </c>
      <c r="Z7" s="102">
        <f>F15</f>
        <v>4</v>
      </c>
      <c r="AA7" s="102">
        <f>H15</f>
        <v>3</v>
      </c>
      <c r="AB7" s="102">
        <f>J15</f>
        <v>4</v>
      </c>
      <c r="AC7" s="102">
        <f>L15</f>
        <v>3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0.25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6</v>
      </c>
      <c r="X9" s="102">
        <f>IF(D16=W9,C$13,IF(F16=W9,E$13,IF(H16=W9,G$13,IF(J16=W9,I$13,IF(L16=W9,K$13,)))))</f>
        <v>1</v>
      </c>
      <c r="Y9" s="102">
        <f>D16</f>
        <v>6</v>
      </c>
      <c r="Z9" s="102">
        <f>F16</f>
        <v>3</v>
      </c>
      <c r="AA9" s="102">
        <f>H16</f>
        <v>4</v>
      </c>
      <c r="AB9" s="102">
        <f>J16</f>
        <v>3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0.375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6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0.375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5</v>
      </c>
      <c r="X13" s="98">
        <f>IF(D19=W13,C$13,IF(F19=W13,E$13,IF(H19=W13,G$13,IF(J19=W13,I$13,IF(L19=W13,K$13,)))))</f>
        <v>3</v>
      </c>
      <c r="Y13" s="98">
        <f>D19</f>
        <v>3</v>
      </c>
      <c r="Z13" s="98">
        <f>F19</f>
        <v>3</v>
      </c>
      <c r="AA13" s="98">
        <f>H19</f>
        <v>5</v>
      </c>
      <c r="AB13" s="98">
        <f>J19</f>
        <v>4</v>
      </c>
      <c r="AC13" s="98">
        <f>L19</f>
        <v>1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0.3125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2</v>
      </c>
      <c r="E15" s="49" t="s">
        <v>23</v>
      </c>
      <c r="F15" s="50">
        <v>4</v>
      </c>
      <c r="G15" s="49" t="s">
        <v>24</v>
      </c>
      <c r="H15" s="51">
        <v>3</v>
      </c>
      <c r="I15" s="49" t="s">
        <v>25</v>
      </c>
      <c r="J15" s="51">
        <v>4</v>
      </c>
      <c r="K15" s="49" t="s">
        <v>26</v>
      </c>
      <c r="L15" s="51">
        <v>3</v>
      </c>
      <c r="M15" s="52">
        <f>SUM(1*D15,2*F15,3*H15,4*J15,5*L15)</f>
        <v>50</v>
      </c>
      <c r="O15" s="99">
        <f>SUM(D15,F15,H15,J15,L15)</f>
        <v>16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3</v>
      </c>
      <c r="V15" s="106"/>
      <c r="W15" s="106">
        <f>LARGE(Y15:AC15,1)</f>
        <v>6</v>
      </c>
      <c r="X15" s="106">
        <f>IF(D20=W15,C$13,IF(F20=W15,E$13,IF(H20=W15,G$13,IF(J20=W15,I$13,IF(L20=W15,K$13,)))))</f>
        <v>3</v>
      </c>
      <c r="Y15" s="106">
        <f>D20</f>
        <v>2</v>
      </c>
      <c r="Z15" s="102">
        <f>F1919</f>
        <v>0</v>
      </c>
      <c r="AA15" s="102">
        <f>H20</f>
        <v>6</v>
      </c>
      <c r="AB15" s="102">
        <f>J20</f>
        <v>2</v>
      </c>
      <c r="AC15" s="102">
        <f>L20</f>
        <v>3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6</v>
      </c>
      <c r="E16" s="54" t="s">
        <v>28</v>
      </c>
      <c r="F16" s="55">
        <v>3</v>
      </c>
      <c r="G16" s="54" t="s">
        <v>191</v>
      </c>
      <c r="H16" s="56">
        <v>4</v>
      </c>
      <c r="I16" s="54" t="s">
        <v>192</v>
      </c>
      <c r="J16" s="56">
        <v>3</v>
      </c>
      <c r="K16" s="54" t="s">
        <v>199</v>
      </c>
      <c r="L16" s="56"/>
      <c r="M16" s="57">
        <f t="shared" ref="M16:M21" si="1">SUM(1*D16,2*F16,3*H16,4*J16,5*L16)</f>
        <v>36</v>
      </c>
      <c r="O16" s="99">
        <f>SUM(D16,F16,H16,J16,L16)</f>
        <v>16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0.375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2</v>
      </c>
      <c r="E17" s="189"/>
      <c r="F17" s="190"/>
      <c r="G17" s="17" t="s">
        <v>246</v>
      </c>
      <c r="H17" s="56">
        <v>8</v>
      </c>
      <c r="I17" s="17" t="s">
        <v>249</v>
      </c>
      <c r="J17" s="56">
        <v>3</v>
      </c>
      <c r="K17" s="45" t="s">
        <v>247</v>
      </c>
      <c r="L17" s="56">
        <v>3</v>
      </c>
      <c r="M17" s="57">
        <f t="shared" si="1"/>
        <v>53</v>
      </c>
      <c r="O17" s="99">
        <f>SUM(D17,H17,J17,L17)</f>
        <v>16</v>
      </c>
      <c r="P17" s="99"/>
      <c r="Q17" s="78" t="str">
        <f>F6</f>
        <v>Drainage Area (mi2)</v>
      </c>
      <c r="R17" s="74">
        <f>G6</f>
        <v>0.81</v>
      </c>
      <c r="S17" s="75"/>
      <c r="T17" s="76" t="s">
        <v>21</v>
      </c>
      <c r="U17" s="86">
        <f>X17</f>
        <v>2</v>
      </c>
      <c r="V17" s="106"/>
      <c r="W17" s="106">
        <f>LARGE(Y17:AC17,1)</f>
        <v>6</v>
      </c>
      <c r="X17" s="106">
        <f>IF(D21=W17,C$13,IF(F21=W17,E$13,IF(H21=W17,G$13,IF(J21=W17,I$13,IF(L21=W17,K$13,)))))</f>
        <v>2</v>
      </c>
      <c r="Y17" s="106">
        <f>D21</f>
        <v>5</v>
      </c>
      <c r="Z17" s="102">
        <f>F21</f>
        <v>6</v>
      </c>
      <c r="AA17" s="102">
        <f>H21</f>
        <v>3</v>
      </c>
      <c r="AB17" s="102">
        <f>J21</f>
        <v>2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1</v>
      </c>
      <c r="E18" s="189"/>
      <c r="F18" s="190"/>
      <c r="G18" s="54" t="s">
        <v>30</v>
      </c>
      <c r="H18" s="56">
        <v>5</v>
      </c>
      <c r="I18" s="54" t="s">
        <v>31</v>
      </c>
      <c r="J18" s="56">
        <v>7</v>
      </c>
      <c r="K18" s="54" t="s">
        <v>32</v>
      </c>
      <c r="L18" s="56">
        <v>3</v>
      </c>
      <c r="M18" s="57">
        <f t="shared" si="1"/>
        <v>59</v>
      </c>
      <c r="O18" s="99">
        <f>SUM(D18,H18,J18,L18)</f>
        <v>16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0.375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3</v>
      </c>
      <c r="E19" s="54" t="s">
        <v>228</v>
      </c>
      <c r="F19" s="55">
        <v>3</v>
      </c>
      <c r="G19" s="54" t="s">
        <v>34</v>
      </c>
      <c r="H19" s="56">
        <v>5</v>
      </c>
      <c r="I19" s="54" t="s">
        <v>229</v>
      </c>
      <c r="J19" s="55">
        <v>4</v>
      </c>
      <c r="K19" s="54" t="s">
        <v>35</v>
      </c>
      <c r="L19" s="56">
        <v>1</v>
      </c>
      <c r="M19" s="57">
        <f>SUM(1*D19,2*F19,3*H19,4*J19,5*L19)</f>
        <v>45</v>
      </c>
      <c r="O19" s="99">
        <f>SUM(D19,F19,H19,J19,L19)</f>
        <v>16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2</v>
      </c>
      <c r="E20" s="54" t="s">
        <v>227</v>
      </c>
      <c r="F20" s="55">
        <v>3</v>
      </c>
      <c r="G20" s="54" t="s">
        <v>34</v>
      </c>
      <c r="H20" s="56">
        <v>6</v>
      </c>
      <c r="I20" s="54" t="s">
        <v>230</v>
      </c>
      <c r="J20" s="55">
        <v>2</v>
      </c>
      <c r="K20" s="54" t="s">
        <v>37</v>
      </c>
      <c r="L20" s="56">
        <v>3</v>
      </c>
      <c r="M20" s="57">
        <f t="shared" si="1"/>
        <v>49</v>
      </c>
      <c r="O20" s="99">
        <f>SUM(D20,F20,H20,J20,L20)</f>
        <v>16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5</v>
      </c>
      <c r="E21" s="58" t="s">
        <v>39</v>
      </c>
      <c r="F21" s="59">
        <v>6</v>
      </c>
      <c r="G21" s="58" t="s">
        <v>40</v>
      </c>
      <c r="H21" s="60">
        <v>3</v>
      </c>
      <c r="I21" s="58" t="s">
        <v>87</v>
      </c>
      <c r="J21" s="60">
        <v>2</v>
      </c>
      <c r="K21" s="58" t="s">
        <v>42</v>
      </c>
      <c r="L21" s="60"/>
      <c r="M21" s="61">
        <f t="shared" si="1"/>
        <v>34</v>
      </c>
      <c r="O21" s="99">
        <f>SUM(D21,F21,H21,J21,L21)</f>
        <v>16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326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1691-7BF9-0849-B249-6617FC0CA27D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43858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Middle Prong Juniper Creek</v>
      </c>
      <c r="S4" s="75"/>
      <c r="T4" s="76" t="s">
        <v>7</v>
      </c>
      <c r="U4" s="77">
        <f>SUM(D15,F15,H15,J15,L15)</f>
        <v>7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285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6</v>
      </c>
      <c r="S5" s="75"/>
      <c r="T5" s="76" t="s">
        <v>8</v>
      </c>
      <c r="U5" s="79">
        <f>U$4/C$8</f>
        <v>2.1341463414634148E-2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6</v>
      </c>
      <c r="D6" s="177"/>
      <c r="E6" s="178"/>
      <c r="F6" s="33" t="s">
        <v>245</v>
      </c>
      <c r="G6" s="122">
        <v>1.32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139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2</v>
      </c>
      <c r="V7" s="104"/>
      <c r="W7" s="102">
        <f>LARGE(Y7:AC7,1)</f>
        <v>3</v>
      </c>
      <c r="X7" s="102">
        <f>IF(D15=W7,C$13,IF(F15=W7,E$13,IF(H15=W7,G$13,IF(J15=W7,I$13,IF(L15=W7,K$13,)))))</f>
        <v>2</v>
      </c>
      <c r="Y7" s="102">
        <f>D15</f>
        <v>2</v>
      </c>
      <c r="Z7" s="102">
        <f>F15</f>
        <v>3</v>
      </c>
      <c r="AA7" s="102">
        <f>H15</f>
        <v>1</v>
      </c>
      <c r="AB7" s="102">
        <f>J15</f>
        <v>1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0.42857142857142855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5</v>
      </c>
      <c r="X9" s="102">
        <f>IF(D16=W9,C$13,IF(F16=W9,E$13,IF(H16=W9,G$13,IF(J16=W9,I$13,IF(L16=W9,K$13,)))))</f>
        <v>1</v>
      </c>
      <c r="Y9" s="102">
        <f>D16</f>
        <v>5</v>
      </c>
      <c r="Z9" s="102">
        <f>F16</f>
        <v>2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0.7142857142857143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4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0.5714285714285714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5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2</v>
      </c>
      <c r="AA13" s="98">
        <f>H19</f>
        <v>5</v>
      </c>
      <c r="AB13" s="98">
        <f>J19</f>
        <v>0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0.7142857142857143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2</v>
      </c>
      <c r="E15" s="49" t="s">
        <v>23</v>
      </c>
      <c r="F15" s="50">
        <v>3</v>
      </c>
      <c r="G15" s="49" t="s">
        <v>24</v>
      </c>
      <c r="H15" s="51">
        <v>1</v>
      </c>
      <c r="I15" s="49" t="s">
        <v>25</v>
      </c>
      <c r="J15" s="51">
        <v>1</v>
      </c>
      <c r="K15" s="49" t="s">
        <v>26</v>
      </c>
      <c r="L15" s="51"/>
      <c r="M15" s="52">
        <f>SUM(1*D15,2*F15,3*H15,4*J15,5*L15)</f>
        <v>15</v>
      </c>
      <c r="O15" s="99">
        <f>SUM(D15,F15,H15,J15,L15)</f>
        <v>7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3</v>
      </c>
      <c r="AB15" s="102">
        <f>J20</f>
        <v>3</v>
      </c>
      <c r="AC15" s="102">
        <f>L20</f>
        <v>1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5</v>
      </c>
      <c r="E16" s="54" t="s">
        <v>28</v>
      </c>
      <c r="F16" s="55">
        <v>2</v>
      </c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9</v>
      </c>
      <c r="O16" s="99">
        <f>SUM(D16,F16,H16,J16,L16)</f>
        <v>7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0.42857142857142855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1</v>
      </c>
      <c r="E17" s="189"/>
      <c r="F17" s="190"/>
      <c r="G17" s="17" t="s">
        <v>246</v>
      </c>
      <c r="H17" s="56">
        <v>2</v>
      </c>
      <c r="I17" s="17" t="s">
        <v>249</v>
      </c>
      <c r="J17" s="56">
        <v>3</v>
      </c>
      <c r="K17" s="45" t="s">
        <v>247</v>
      </c>
      <c r="L17" s="56">
        <v>1</v>
      </c>
      <c r="M17" s="57">
        <f t="shared" si="1"/>
        <v>24</v>
      </c>
      <c r="O17" s="99">
        <f>SUM(D17,H17,J17,L17)</f>
        <v>7</v>
      </c>
      <c r="P17" s="99"/>
      <c r="Q17" s="78" t="str">
        <f>F6</f>
        <v>Drainage Area (mi2)</v>
      </c>
      <c r="R17" s="74">
        <f>G6</f>
        <v>1.32</v>
      </c>
      <c r="S17" s="75"/>
      <c r="T17" s="76" t="s">
        <v>21</v>
      </c>
      <c r="U17" s="86">
        <f>X17</f>
        <v>3</v>
      </c>
      <c r="V17" s="106"/>
      <c r="W17" s="106">
        <f>LARGE(Y17:AC17,1)</f>
        <v>4</v>
      </c>
      <c r="X17" s="106">
        <f>IF(D21=W17,C$13,IF(F21=W17,E$13,IF(H21=W17,G$13,IF(J21=W17,I$13,IF(L21=W17,K$13,)))))</f>
        <v>3</v>
      </c>
      <c r="Y17" s="106">
        <f>D21</f>
        <v>0</v>
      </c>
      <c r="Z17" s="102">
        <f>F21</f>
        <v>1</v>
      </c>
      <c r="AA17" s="102">
        <f>H21</f>
        <v>4</v>
      </c>
      <c r="AB17" s="102">
        <f>J21</f>
        <v>2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1</v>
      </c>
      <c r="E18" s="189"/>
      <c r="F18" s="190"/>
      <c r="G18" s="54" t="s">
        <v>30</v>
      </c>
      <c r="H18" s="56">
        <v>2</v>
      </c>
      <c r="I18" s="54" t="s">
        <v>31</v>
      </c>
      <c r="J18" s="56">
        <v>3</v>
      </c>
      <c r="K18" s="54" t="s">
        <v>32</v>
      </c>
      <c r="L18" s="56">
        <v>1</v>
      </c>
      <c r="M18" s="57">
        <f t="shared" si="1"/>
        <v>24</v>
      </c>
      <c r="O18" s="99">
        <f>SUM(D18,H18,J18,L18)</f>
        <v>7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0.5714285714285714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2</v>
      </c>
      <c r="G19" s="54" t="s">
        <v>34</v>
      </c>
      <c r="H19" s="56">
        <v>5</v>
      </c>
      <c r="I19" s="54" t="s">
        <v>229</v>
      </c>
      <c r="J19" s="55"/>
      <c r="K19" s="54" t="s">
        <v>35</v>
      </c>
      <c r="L19" s="56"/>
      <c r="M19" s="57">
        <f>SUM(1*D19,2*F19,3*H19,4*J19,5*L19)</f>
        <v>19</v>
      </c>
      <c r="O19" s="99">
        <f>SUM(D19,F19,H19,J19,L19)</f>
        <v>7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1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/>
      <c r="G20" s="54" t="s">
        <v>34</v>
      </c>
      <c r="H20" s="56">
        <v>3</v>
      </c>
      <c r="I20" s="54" t="s">
        <v>230</v>
      </c>
      <c r="J20" s="55">
        <v>3</v>
      </c>
      <c r="K20" s="54" t="s">
        <v>37</v>
      </c>
      <c r="L20" s="56">
        <v>1</v>
      </c>
      <c r="M20" s="57">
        <f t="shared" si="1"/>
        <v>26</v>
      </c>
      <c r="O20" s="99">
        <f>SUM(D20,F20,H20,J20,L20)</f>
        <v>7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3.0487804878048782E-3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/>
      <c r="E21" s="58" t="s">
        <v>39</v>
      </c>
      <c r="F21" s="59">
        <v>1</v>
      </c>
      <c r="G21" s="58" t="s">
        <v>40</v>
      </c>
      <c r="H21" s="60">
        <v>4</v>
      </c>
      <c r="I21" s="58" t="s">
        <v>87</v>
      </c>
      <c r="J21" s="60">
        <v>2</v>
      </c>
      <c r="K21" s="58" t="s">
        <v>42</v>
      </c>
      <c r="L21" s="60"/>
      <c r="M21" s="61">
        <f t="shared" si="1"/>
        <v>22</v>
      </c>
      <c r="O21" s="99">
        <f>SUM(D21,F21,H21,J21,L21)</f>
        <v>7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15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75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>
        <v>1</v>
      </c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2</v>
      </c>
      <c r="O23" s="99">
        <f>SUM(D23,F23,H23,J23,L23)</f>
        <v>1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214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>
        <v>1</v>
      </c>
      <c r="I24" s="54" t="s">
        <v>41</v>
      </c>
      <c r="J24" s="55"/>
      <c r="K24" s="54" t="s">
        <v>43</v>
      </c>
      <c r="L24" s="56"/>
      <c r="M24" s="65">
        <f t="shared" si="2"/>
        <v>3</v>
      </c>
      <c r="O24" s="99">
        <f t="shared" ref="O24:O27" si="3">SUM(D24,F24,H24,J24,L24)</f>
        <v>1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>
        <v>1</v>
      </c>
      <c r="K25" s="54" t="s">
        <v>45</v>
      </c>
      <c r="L25" s="56"/>
      <c r="M25" s="65">
        <f t="shared" si="2"/>
        <v>4</v>
      </c>
      <c r="O25" s="99">
        <f t="shared" si="3"/>
        <v>1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>
        <v>1</v>
      </c>
      <c r="I26" s="54" t="s">
        <v>49</v>
      </c>
      <c r="J26" s="55"/>
      <c r="K26" s="54" t="s">
        <v>50</v>
      </c>
      <c r="L26" s="56"/>
      <c r="M26" s="65">
        <f t="shared" si="2"/>
        <v>3</v>
      </c>
      <c r="O26" s="99">
        <f t="shared" si="3"/>
        <v>1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>
        <v>1</v>
      </c>
      <c r="I27" s="58" t="s">
        <v>230</v>
      </c>
      <c r="J27" s="60"/>
      <c r="K27" s="58" t="s">
        <v>37</v>
      </c>
      <c r="L27" s="60"/>
      <c r="M27" s="67">
        <f t="shared" si="2"/>
        <v>3</v>
      </c>
      <c r="O27" s="99">
        <f t="shared" si="3"/>
        <v>1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2E52-BD15-FC4B-8C09-B7EA0829400D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43858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UT Mill Creek</v>
      </c>
      <c r="S4" s="75"/>
      <c r="T4" s="76" t="s">
        <v>7</v>
      </c>
      <c r="U4" s="77">
        <f>SUM(D15,F15,H15,J15,L15)</f>
        <v>11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286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4</v>
      </c>
      <c r="S5" s="75"/>
      <c r="T5" s="76" t="s">
        <v>8</v>
      </c>
      <c r="U5" s="79">
        <f>U$4/C$8</f>
        <v>3.3536585365853661E-2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4</v>
      </c>
      <c r="D6" s="177"/>
      <c r="E6" s="178"/>
      <c r="F6" s="33" t="s">
        <v>245</v>
      </c>
      <c r="G6" s="122">
        <v>0.42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214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2</v>
      </c>
      <c r="V7" s="104"/>
      <c r="W7" s="102">
        <f>LARGE(Y7:AC7,1)</f>
        <v>6</v>
      </c>
      <c r="X7" s="102">
        <f>IF(D15=W7,C$13,IF(F15=W7,E$13,IF(H15=W7,G$13,IF(J15=W7,I$13,IF(L15=W7,K$13,)))))</f>
        <v>2</v>
      </c>
      <c r="Y7" s="102">
        <f>D15</f>
        <v>3</v>
      </c>
      <c r="Z7" s="102">
        <f>F15</f>
        <v>6</v>
      </c>
      <c r="AA7" s="102">
        <f>H15</f>
        <v>1</v>
      </c>
      <c r="AB7" s="102">
        <f>J15</f>
        <v>1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0.54545454545454541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7</v>
      </c>
      <c r="X9" s="102">
        <f>IF(D16=W9,C$13,IF(F16=W9,E$13,IF(H16=W9,G$13,IF(J16=W9,I$13,IF(L16=W9,K$13,)))))</f>
        <v>1</v>
      </c>
      <c r="Y9" s="102">
        <f>D16</f>
        <v>7</v>
      </c>
      <c r="Z9" s="102">
        <f>F16</f>
        <v>4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0.63636363636363635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6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0.54545454545454541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5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4</v>
      </c>
      <c r="AA13" s="98">
        <f>H19</f>
        <v>5</v>
      </c>
      <c r="AB13" s="98">
        <f>J19</f>
        <v>1</v>
      </c>
      <c r="AC13" s="98">
        <f>L19</f>
        <v>1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0.45454545454545453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6</v>
      </c>
      <c r="G15" s="49" t="s">
        <v>24</v>
      </c>
      <c r="H15" s="51">
        <v>1</v>
      </c>
      <c r="I15" s="49" t="s">
        <v>25</v>
      </c>
      <c r="J15" s="51">
        <v>1</v>
      </c>
      <c r="K15" s="49" t="s">
        <v>26</v>
      </c>
      <c r="L15" s="51"/>
      <c r="M15" s="52">
        <f>SUM(1*D15,2*F15,3*H15,4*J15,5*L15)</f>
        <v>22</v>
      </c>
      <c r="O15" s="99">
        <f>SUM(D15,F15,H15,J15,L15)</f>
        <v>11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3</v>
      </c>
      <c r="V15" s="106"/>
      <c r="W15" s="106">
        <f>LARGE(Y15:AC15,1)</f>
        <v>6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6</v>
      </c>
      <c r="AB15" s="102">
        <f>J20</f>
        <v>1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7</v>
      </c>
      <c r="E16" s="54" t="s">
        <v>28</v>
      </c>
      <c r="F16" s="55">
        <v>4</v>
      </c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15</v>
      </c>
      <c r="O16" s="99">
        <f>SUM(D16,F16,H16,J16,L16)</f>
        <v>11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0.54545454545454541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1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3</v>
      </c>
      <c r="K17" s="45" t="s">
        <v>247</v>
      </c>
      <c r="L17" s="56">
        <v>3</v>
      </c>
      <c r="M17" s="57">
        <f t="shared" si="1"/>
        <v>40</v>
      </c>
      <c r="O17" s="99">
        <f>SUM(D17,H17,J17,L17)</f>
        <v>11</v>
      </c>
      <c r="P17" s="99"/>
      <c r="Q17" s="78" t="str">
        <f>F6</f>
        <v>Drainage Area (mi2)</v>
      </c>
      <c r="R17" s="74">
        <f>G6</f>
        <v>0.42</v>
      </c>
      <c r="S17" s="75"/>
      <c r="T17" s="76" t="s">
        <v>21</v>
      </c>
      <c r="U17" s="86">
        <f>X17</f>
        <v>3</v>
      </c>
      <c r="V17" s="106"/>
      <c r="W17" s="106">
        <f>LARGE(Y17:AC17,1)</f>
        <v>5</v>
      </c>
      <c r="X17" s="106">
        <f>IF(D21=W17,C$13,IF(F21=W17,E$13,IF(H21=W17,G$13,IF(J21=W17,I$13,IF(L21=W17,K$13,)))))</f>
        <v>3</v>
      </c>
      <c r="Y17" s="106">
        <f>D21</f>
        <v>2</v>
      </c>
      <c r="Z17" s="102">
        <f>F21</f>
        <v>2</v>
      </c>
      <c r="AA17" s="102">
        <f>H21</f>
        <v>5</v>
      </c>
      <c r="AB17" s="102">
        <f>J21</f>
        <v>1</v>
      </c>
      <c r="AC17" s="102">
        <f>L21</f>
        <v>1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2</v>
      </c>
      <c r="I18" s="54" t="s">
        <v>31</v>
      </c>
      <c r="J18" s="56">
        <v>6</v>
      </c>
      <c r="K18" s="54" t="s">
        <v>32</v>
      </c>
      <c r="L18" s="56">
        <v>3</v>
      </c>
      <c r="M18" s="57">
        <f t="shared" si="1"/>
        <v>45</v>
      </c>
      <c r="O18" s="99">
        <f>SUM(D18,H18,J18,L18)</f>
        <v>11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0.45454545454545453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4</v>
      </c>
      <c r="G19" s="54" t="s">
        <v>34</v>
      </c>
      <c r="H19" s="56">
        <v>5</v>
      </c>
      <c r="I19" s="54" t="s">
        <v>229</v>
      </c>
      <c r="J19" s="55">
        <v>1</v>
      </c>
      <c r="K19" s="54" t="s">
        <v>35</v>
      </c>
      <c r="L19" s="56">
        <v>1</v>
      </c>
      <c r="M19" s="57">
        <f>SUM(1*D19,2*F19,3*H19,4*J19,5*L19)</f>
        <v>32</v>
      </c>
      <c r="O19" s="99">
        <f>SUM(D19,F19,H19,J19,L19)</f>
        <v>11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4</v>
      </c>
      <c r="G20" s="54" t="s">
        <v>34</v>
      </c>
      <c r="H20" s="56">
        <v>6</v>
      </c>
      <c r="I20" s="54" t="s">
        <v>230</v>
      </c>
      <c r="J20" s="55">
        <v>1</v>
      </c>
      <c r="K20" s="54" t="s">
        <v>37</v>
      </c>
      <c r="L20" s="56"/>
      <c r="M20" s="57">
        <f t="shared" si="1"/>
        <v>30</v>
      </c>
      <c r="O20" s="99">
        <f>SUM(D20,F20,H20,J20,L20)</f>
        <v>11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2</v>
      </c>
      <c r="E21" s="58" t="s">
        <v>39</v>
      </c>
      <c r="F21" s="59">
        <v>2</v>
      </c>
      <c r="G21" s="58" t="s">
        <v>40</v>
      </c>
      <c r="H21" s="60">
        <v>5</v>
      </c>
      <c r="I21" s="58" t="s">
        <v>87</v>
      </c>
      <c r="J21" s="60">
        <v>1</v>
      </c>
      <c r="K21" s="58" t="s">
        <v>42</v>
      </c>
      <c r="L21" s="60">
        <v>1</v>
      </c>
      <c r="M21" s="61">
        <f t="shared" si="1"/>
        <v>30</v>
      </c>
      <c r="O21" s="99">
        <f>SUM(D21,F21,H21,J21,L21)</f>
        <v>11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214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F56E-4B1F-FA4C-B244-48CA39455A7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43865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61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Wells Branch</v>
      </c>
      <c r="S4" s="75"/>
      <c r="T4" s="76" t="s">
        <v>7</v>
      </c>
      <c r="U4" s="77">
        <f>SUM(D15,F15,H15,J15,L15)</f>
        <v>17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287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11</v>
      </c>
      <c r="S5" s="75"/>
      <c r="T5" s="76" t="s">
        <v>8</v>
      </c>
      <c r="U5" s="79">
        <f>U$4/C$8</f>
        <v>5.1829268292682924E-2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11</v>
      </c>
      <c r="D6" s="177"/>
      <c r="E6" s="178"/>
      <c r="F6" s="33" t="s">
        <v>245</v>
      </c>
      <c r="G6" s="122">
        <v>13.5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349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5</v>
      </c>
      <c r="V7" s="104"/>
      <c r="W7" s="102">
        <f>LARGE(Y7:AC7,1)</f>
        <v>8</v>
      </c>
      <c r="X7" s="102">
        <f>IF(D15=W7,C$13,IF(F15=W7,E$13,IF(H15=W7,G$13,IF(J15=W7,I$13,IF(L15=W7,K$13,)))))</f>
        <v>5</v>
      </c>
      <c r="Y7" s="102">
        <f>D15</f>
        <v>3</v>
      </c>
      <c r="Z7" s="102">
        <f>F15</f>
        <v>2</v>
      </c>
      <c r="AA7" s="102">
        <f>H15</f>
        <v>2</v>
      </c>
      <c r="AB7" s="102">
        <f>J15</f>
        <v>2</v>
      </c>
      <c r="AC7" s="102">
        <f>L15</f>
        <v>8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0.47058823529411764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4</v>
      </c>
      <c r="V9" s="104"/>
      <c r="W9" s="102">
        <f>LARGE(Y9:AC9,1)</f>
        <v>5</v>
      </c>
      <c r="X9" s="102">
        <f>IF(D16=W9,C$13,IF(F16=W9,E$13,IF(H16=W9,G$13,IF(J16=W9,I$13,IF(L16=W9,K$13,)))))</f>
        <v>4</v>
      </c>
      <c r="Y9" s="102">
        <f>D16</f>
        <v>4</v>
      </c>
      <c r="Z9" s="102">
        <f>F16</f>
        <v>4</v>
      </c>
      <c r="AA9" s="102">
        <f>H16</f>
        <v>2</v>
      </c>
      <c r="AB9" s="102">
        <f>J16</f>
        <v>5</v>
      </c>
      <c r="AC9" s="102">
        <f>L16</f>
        <v>2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0.29411764705882354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4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0.23529411764705882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9</v>
      </c>
      <c r="X13" s="98">
        <f>IF(D19=W13,C$13,IF(F19=W13,E$13,IF(H19=W13,G$13,IF(J19=W13,I$13,IF(L19=W13,K$13,)))))</f>
        <v>3</v>
      </c>
      <c r="Y13" s="98">
        <f>D19</f>
        <v>1</v>
      </c>
      <c r="Z13" s="98">
        <f>F19</f>
        <v>6</v>
      </c>
      <c r="AA13" s="98">
        <f>H19</f>
        <v>9</v>
      </c>
      <c r="AB13" s="98">
        <f>J19</f>
        <v>1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0.52941176470588236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>
        <v>2</v>
      </c>
      <c r="K15" s="49" t="s">
        <v>26</v>
      </c>
      <c r="L15" s="51">
        <v>8</v>
      </c>
      <c r="M15" s="52">
        <f>SUM(1*D15,2*F15,3*H15,4*J15,5*L15)</f>
        <v>61</v>
      </c>
      <c r="O15" s="99">
        <f>SUM(D15,F15,H15,J15,L15)</f>
        <v>17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1</v>
      </c>
      <c r="V15" s="106"/>
      <c r="W15" s="106">
        <f>LARGE(Y15:AC15,1)</f>
        <v>4</v>
      </c>
      <c r="X15" s="106">
        <f>IF(D20=W15,C$13,IF(F20=W15,E$13,IF(H20=W15,G$13,IF(J20=W15,I$13,IF(L20=W15,K$13,)))))</f>
        <v>1</v>
      </c>
      <c r="Y15" s="106">
        <f>D20</f>
        <v>4</v>
      </c>
      <c r="Z15" s="102">
        <f>F1919</f>
        <v>0</v>
      </c>
      <c r="AA15" s="102">
        <f>H20</f>
        <v>4</v>
      </c>
      <c r="AB15" s="102">
        <f>J20</f>
        <v>1</v>
      </c>
      <c r="AC15" s="102">
        <f>L20</f>
        <v>2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4</v>
      </c>
      <c r="G16" s="54" t="s">
        <v>191</v>
      </c>
      <c r="H16" s="56">
        <v>2</v>
      </c>
      <c r="I16" s="54" t="s">
        <v>192</v>
      </c>
      <c r="J16" s="56">
        <v>5</v>
      </c>
      <c r="K16" s="54" t="s">
        <v>199</v>
      </c>
      <c r="L16" s="56">
        <v>2</v>
      </c>
      <c r="M16" s="57">
        <f t="shared" ref="M16:M21" si="1">SUM(1*D16,2*F16,3*H16,4*J16,5*L16)</f>
        <v>48</v>
      </c>
      <c r="O16" s="99">
        <f>SUM(D16,F16,H16,J16,L16)</f>
        <v>17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0.23529411764705882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5</v>
      </c>
      <c r="E17" s="189"/>
      <c r="F17" s="190"/>
      <c r="G17" s="17" t="s">
        <v>246</v>
      </c>
      <c r="H17" s="56">
        <v>8</v>
      </c>
      <c r="I17" s="17" t="s">
        <v>249</v>
      </c>
      <c r="J17" s="56">
        <v>1</v>
      </c>
      <c r="K17" s="45" t="s">
        <v>247</v>
      </c>
      <c r="L17" s="56">
        <v>3</v>
      </c>
      <c r="M17" s="57">
        <f t="shared" si="1"/>
        <v>48</v>
      </c>
      <c r="O17" s="99">
        <f>SUM(D17,H17,J17,L17)</f>
        <v>17</v>
      </c>
      <c r="P17" s="99"/>
      <c r="Q17" s="78" t="str">
        <f>F6</f>
        <v>Drainage Area (mi2)</v>
      </c>
      <c r="R17" s="74">
        <f>G6</f>
        <v>13.5</v>
      </c>
      <c r="S17" s="75"/>
      <c r="T17" s="76" t="s">
        <v>21</v>
      </c>
      <c r="U17" s="86">
        <f>X17</f>
        <v>5</v>
      </c>
      <c r="V17" s="106"/>
      <c r="W17" s="106">
        <f>LARGE(Y17:AC17,1)</f>
        <v>5</v>
      </c>
      <c r="X17" s="106">
        <f>IF(D21=W17,C$13,IF(F21=W17,E$13,IF(H21=W17,G$13,IF(J21=W17,I$13,IF(L21=W17,K$13,)))))</f>
        <v>5</v>
      </c>
      <c r="Y17" s="106">
        <f>D21</f>
        <v>2</v>
      </c>
      <c r="Z17" s="102">
        <f>F21</f>
        <v>3</v>
      </c>
      <c r="AA17" s="102">
        <f>H21</f>
        <v>3</v>
      </c>
      <c r="AB17" s="102">
        <f>J21</f>
        <v>4</v>
      </c>
      <c r="AC17" s="102">
        <f>L21</f>
        <v>5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5</v>
      </c>
      <c r="E18" s="189"/>
      <c r="F18" s="190"/>
      <c r="G18" s="54" t="s">
        <v>30</v>
      </c>
      <c r="H18" s="56">
        <v>8</v>
      </c>
      <c r="I18" s="54" t="s">
        <v>31</v>
      </c>
      <c r="J18" s="56">
        <v>1</v>
      </c>
      <c r="K18" s="54" t="s">
        <v>32</v>
      </c>
      <c r="L18" s="56">
        <v>3</v>
      </c>
      <c r="M18" s="57">
        <f t="shared" si="1"/>
        <v>48</v>
      </c>
      <c r="O18" s="99">
        <f>SUM(D18,H18,J18,L18)</f>
        <v>17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0.29411764705882354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1</v>
      </c>
      <c r="E19" s="54" t="s">
        <v>228</v>
      </c>
      <c r="F19" s="55">
        <v>6</v>
      </c>
      <c r="G19" s="54" t="s">
        <v>34</v>
      </c>
      <c r="H19" s="56">
        <v>9</v>
      </c>
      <c r="I19" s="54" t="s">
        <v>229</v>
      </c>
      <c r="J19" s="55">
        <v>1</v>
      </c>
      <c r="K19" s="54" t="s">
        <v>35</v>
      </c>
      <c r="L19" s="56"/>
      <c r="M19" s="57">
        <f>SUM(1*D19,2*F19,3*H19,4*J19,5*L19)</f>
        <v>44</v>
      </c>
      <c r="O19" s="99">
        <f>SUM(D19,F19,H19,J19,L19)</f>
        <v>17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2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4</v>
      </c>
      <c r="E20" s="54" t="s">
        <v>227</v>
      </c>
      <c r="F20" s="55">
        <v>6</v>
      </c>
      <c r="G20" s="54" t="s">
        <v>34</v>
      </c>
      <c r="H20" s="56">
        <v>4</v>
      </c>
      <c r="I20" s="54" t="s">
        <v>230</v>
      </c>
      <c r="J20" s="55">
        <v>1</v>
      </c>
      <c r="K20" s="54" t="s">
        <v>37</v>
      </c>
      <c r="L20" s="56">
        <v>2</v>
      </c>
      <c r="M20" s="57">
        <f t="shared" si="1"/>
        <v>42</v>
      </c>
      <c r="O20" s="99">
        <f>SUM(D20,F20,H20,J20,L20)</f>
        <v>17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6.0975609756097563E-3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2</v>
      </c>
      <c r="E21" s="58" t="s">
        <v>39</v>
      </c>
      <c r="F21" s="59">
        <v>3</v>
      </c>
      <c r="G21" s="58" t="s">
        <v>40</v>
      </c>
      <c r="H21" s="60">
        <v>3</v>
      </c>
      <c r="I21" s="58" t="s">
        <v>87</v>
      </c>
      <c r="J21" s="60">
        <v>4</v>
      </c>
      <c r="K21" s="58" t="s">
        <v>42</v>
      </c>
      <c r="L21" s="60">
        <v>5</v>
      </c>
      <c r="M21" s="61">
        <f t="shared" si="1"/>
        <v>58</v>
      </c>
      <c r="O21" s="99">
        <f>SUM(D21,F21,H21,J21,L21)</f>
        <v>17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33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165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>
        <v>1</v>
      </c>
      <c r="K23" s="49" t="s">
        <v>43</v>
      </c>
      <c r="L23" s="51">
        <v>1</v>
      </c>
      <c r="M23" s="63">
        <f t="shared" ref="M23:M27" si="2">SUM(1*D23,2*F23,3*H23,4*J23,5*L23)</f>
        <v>9</v>
      </c>
      <c r="O23" s="99">
        <f>SUM(D23,F23,H23,J23,L23)</f>
        <v>2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514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>
        <v>1</v>
      </c>
      <c r="I24" s="54" t="s">
        <v>41</v>
      </c>
      <c r="J24" s="55">
        <v>1</v>
      </c>
      <c r="K24" s="54" t="s">
        <v>43</v>
      </c>
      <c r="L24" s="56"/>
      <c r="M24" s="65">
        <f t="shared" si="2"/>
        <v>7</v>
      </c>
      <c r="O24" s="99">
        <f t="shared" ref="O24:O27" si="3">SUM(D24,F24,H24,J24,L24)</f>
        <v>2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>
        <v>2</v>
      </c>
      <c r="I25" s="54" t="s">
        <v>225</v>
      </c>
      <c r="J25" s="55"/>
      <c r="K25" s="54" t="s">
        <v>45</v>
      </c>
      <c r="L25" s="56"/>
      <c r="M25" s="65">
        <f t="shared" si="2"/>
        <v>6</v>
      </c>
      <c r="O25" s="99">
        <f t="shared" si="3"/>
        <v>2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>
        <v>1</v>
      </c>
      <c r="G26" s="54" t="s">
        <v>48</v>
      </c>
      <c r="H26" s="56">
        <v>1</v>
      </c>
      <c r="I26" s="54" t="s">
        <v>49</v>
      </c>
      <c r="J26" s="55"/>
      <c r="K26" s="54" t="s">
        <v>50</v>
      </c>
      <c r="L26" s="56"/>
      <c r="M26" s="65">
        <f t="shared" si="2"/>
        <v>5</v>
      </c>
      <c r="O26" s="99">
        <f t="shared" si="3"/>
        <v>2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>
        <v>2</v>
      </c>
      <c r="I27" s="58" t="s">
        <v>230</v>
      </c>
      <c r="J27" s="60"/>
      <c r="K27" s="58" t="s">
        <v>37</v>
      </c>
      <c r="L27" s="60"/>
      <c r="M27" s="67">
        <f t="shared" si="2"/>
        <v>6</v>
      </c>
      <c r="O27" s="99">
        <f t="shared" si="3"/>
        <v>2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A33C-F170-0B4D-A877-63CC85E139A4}">
  <dimension ref="A1:AO51"/>
  <sheetViews>
    <sheetView zoomScale="90" zoomScaleNormal="9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43865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289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Toby Creek</v>
      </c>
      <c r="S4" s="75"/>
      <c r="T4" s="76" t="s">
        <v>7</v>
      </c>
      <c r="U4" s="77">
        <f>SUM(D15,F15,H15,J15,L15)</f>
        <v>14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288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10</v>
      </c>
      <c r="S5" s="75"/>
      <c r="T5" s="76" t="s">
        <v>8</v>
      </c>
      <c r="U5" s="79">
        <f>U$4/C$8</f>
        <v>4.2682926829268296E-2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10</v>
      </c>
      <c r="D6" s="177"/>
      <c r="E6" s="178"/>
      <c r="F6" s="33" t="s">
        <v>245</v>
      </c>
      <c r="G6" s="122">
        <v>10.7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310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5</v>
      </c>
      <c r="V7" s="104"/>
      <c r="W7" s="102">
        <f>LARGE(Y7:AC7,1)</f>
        <v>5</v>
      </c>
      <c r="X7" s="102">
        <f>IF(D15=W7,C$13,IF(F15=W7,E$13,IF(H15=W7,G$13,IF(J15=W7,I$13,IF(L15=W7,K$13,)))))</f>
        <v>5</v>
      </c>
      <c r="Y7" s="102">
        <f>D15</f>
        <v>2</v>
      </c>
      <c r="Z7" s="102">
        <f>F15</f>
        <v>3</v>
      </c>
      <c r="AA7" s="102">
        <f>H15</f>
        <v>1</v>
      </c>
      <c r="AB7" s="102">
        <f>J15</f>
        <v>3</v>
      </c>
      <c r="AC7" s="102">
        <f>L15</f>
        <v>5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0.35714285714285715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5</v>
      </c>
      <c r="X9" s="102">
        <f>IF(D16=W9,C$13,IF(F16=W9,E$13,IF(H16=W9,G$13,IF(J16=W9,I$13,IF(L16=W9,K$13,)))))</f>
        <v>1</v>
      </c>
      <c r="Y9" s="102">
        <f>D16</f>
        <v>5</v>
      </c>
      <c r="Z9" s="102">
        <f>F16</f>
        <v>1</v>
      </c>
      <c r="AA9" s="102">
        <f>H16</f>
        <v>4</v>
      </c>
      <c r="AB9" s="102">
        <f>J16</f>
        <v>4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0.35714285714285715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8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0.5714285714285714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6</v>
      </c>
      <c r="X13" s="98">
        <f>IF(D19=W13,C$13,IF(F19=W13,E$13,IF(H19=W13,G$13,IF(J19=W13,I$13,IF(L19=W13,K$13,)))))</f>
        <v>3</v>
      </c>
      <c r="Y13" s="98">
        <f>D19</f>
        <v>2</v>
      </c>
      <c r="Z13" s="98">
        <f>F19</f>
        <v>5</v>
      </c>
      <c r="AA13" s="98">
        <f>H19</f>
        <v>6</v>
      </c>
      <c r="AB13" s="98">
        <f>J19</f>
        <v>1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0.42857142857142855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2</v>
      </c>
      <c r="E15" s="49" t="s">
        <v>23</v>
      </c>
      <c r="F15" s="50">
        <v>3</v>
      </c>
      <c r="G15" s="49" t="s">
        <v>24</v>
      </c>
      <c r="H15" s="51">
        <v>1</v>
      </c>
      <c r="I15" s="49" t="s">
        <v>25</v>
      </c>
      <c r="J15" s="51">
        <v>3</v>
      </c>
      <c r="K15" s="49" t="s">
        <v>26</v>
      </c>
      <c r="L15" s="51">
        <v>5</v>
      </c>
      <c r="M15" s="52">
        <f>SUM(1*D15,2*F15,3*H15,4*J15,5*L15)</f>
        <v>48</v>
      </c>
      <c r="O15" s="99">
        <f>SUM(D15,F15,H15,J15,L15)</f>
        <v>14</v>
      </c>
      <c r="P15" s="99"/>
      <c r="Q15" s="78" t="str">
        <f>J4</f>
        <v>Forest Age (yrs)</v>
      </c>
      <c r="R15" s="74" t="str">
        <f>K4</f>
        <v>30-50</v>
      </c>
      <c r="S15" s="85"/>
      <c r="T15" s="76" t="s">
        <v>19</v>
      </c>
      <c r="U15" s="86">
        <f>X15</f>
        <v>4</v>
      </c>
      <c r="V15" s="106"/>
      <c r="W15" s="106">
        <f>LARGE(Y15:AC15,1)</f>
        <v>6</v>
      </c>
      <c r="X15" s="106">
        <f>IF(D20=W15,C$13,IF(F20=W15,E$13,IF(H20=W15,G$13,IF(J20=W15,I$13,IF(L20=W15,K$13,)))))</f>
        <v>4</v>
      </c>
      <c r="Y15" s="106">
        <f>D20</f>
        <v>0</v>
      </c>
      <c r="Z15" s="102">
        <f>F1919</f>
        <v>0</v>
      </c>
      <c r="AA15" s="102">
        <f>H20</f>
        <v>2</v>
      </c>
      <c r="AB15" s="102">
        <f>J20</f>
        <v>6</v>
      </c>
      <c r="AC15" s="102">
        <f>L20</f>
        <v>5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5</v>
      </c>
      <c r="E16" s="54" t="s">
        <v>28</v>
      </c>
      <c r="F16" s="55">
        <v>1</v>
      </c>
      <c r="G16" s="54" t="s">
        <v>191</v>
      </c>
      <c r="H16" s="56">
        <v>4</v>
      </c>
      <c r="I16" s="54" t="s">
        <v>192</v>
      </c>
      <c r="J16" s="56">
        <v>4</v>
      </c>
      <c r="K16" s="54" t="s">
        <v>199</v>
      </c>
      <c r="L16" s="56"/>
      <c r="M16" s="57">
        <f t="shared" ref="M16:M21" si="1">SUM(1*D16,2*F16,3*H16,4*J16,5*L16)</f>
        <v>35</v>
      </c>
      <c r="O16" s="99">
        <f>SUM(D16,F16,H16,J16,L16)</f>
        <v>14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0.42857142857142855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2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4</v>
      </c>
      <c r="K17" s="45" t="s">
        <v>247</v>
      </c>
      <c r="L17" s="56">
        <v>4</v>
      </c>
      <c r="M17" s="57">
        <f t="shared" si="1"/>
        <v>50</v>
      </c>
      <c r="O17" s="99">
        <f>SUM(D17,H17,J17,L17)</f>
        <v>14</v>
      </c>
      <c r="P17" s="99"/>
      <c r="Q17" s="78" t="str">
        <f>F6</f>
        <v>Drainage Area (mi2)</v>
      </c>
      <c r="R17" s="74">
        <f>G6</f>
        <v>10.7</v>
      </c>
      <c r="S17" s="75"/>
      <c r="T17" s="76" t="s">
        <v>21</v>
      </c>
      <c r="U17" s="86">
        <f>X17</f>
        <v>4</v>
      </c>
      <c r="V17" s="106"/>
      <c r="W17" s="106">
        <f>LARGE(Y17:AC17,1)</f>
        <v>5</v>
      </c>
      <c r="X17" s="106">
        <f>IF(D21=W17,C$13,IF(F21=W17,E$13,IF(H21=W17,G$13,IF(J21=W17,I$13,IF(L21=W17,K$13,)))))</f>
        <v>4</v>
      </c>
      <c r="Y17" s="106">
        <f>D21</f>
        <v>4</v>
      </c>
      <c r="Z17" s="102">
        <f>F21</f>
        <v>3</v>
      </c>
      <c r="AA17" s="102">
        <f>H21</f>
        <v>2</v>
      </c>
      <c r="AB17" s="102">
        <f>J21</f>
        <v>5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2</v>
      </c>
      <c r="E18" s="189"/>
      <c r="F18" s="190"/>
      <c r="G18" s="54" t="s">
        <v>30</v>
      </c>
      <c r="H18" s="56">
        <v>4</v>
      </c>
      <c r="I18" s="54" t="s">
        <v>31</v>
      </c>
      <c r="J18" s="56">
        <v>4</v>
      </c>
      <c r="K18" s="54" t="s">
        <v>32</v>
      </c>
      <c r="L18" s="56">
        <v>4</v>
      </c>
      <c r="M18" s="57">
        <f t="shared" si="1"/>
        <v>50</v>
      </c>
      <c r="O18" s="99">
        <f>SUM(D18,H18,J18,L18)</f>
        <v>14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0.35714285714285715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2</v>
      </c>
      <c r="E19" s="54" t="s">
        <v>228</v>
      </c>
      <c r="F19" s="55">
        <v>5</v>
      </c>
      <c r="G19" s="54" t="s">
        <v>34</v>
      </c>
      <c r="H19" s="56">
        <v>6</v>
      </c>
      <c r="I19" s="54" t="s">
        <v>229</v>
      </c>
      <c r="J19" s="55">
        <v>1</v>
      </c>
      <c r="K19" s="54" t="s">
        <v>35</v>
      </c>
      <c r="L19" s="56"/>
      <c r="M19" s="57">
        <f>SUM(1*D19,2*F19,3*H19,4*J19,5*L19)</f>
        <v>34</v>
      </c>
      <c r="O19" s="99">
        <f>SUM(D19,F19,H19,J19,L19)</f>
        <v>14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1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1</v>
      </c>
      <c r="G20" s="54" t="s">
        <v>34</v>
      </c>
      <c r="H20" s="56">
        <v>2</v>
      </c>
      <c r="I20" s="54" t="s">
        <v>230</v>
      </c>
      <c r="J20" s="55">
        <v>6</v>
      </c>
      <c r="K20" s="54" t="s">
        <v>37</v>
      </c>
      <c r="L20" s="56">
        <v>5</v>
      </c>
      <c r="M20" s="57">
        <f t="shared" si="1"/>
        <v>57</v>
      </c>
      <c r="O20" s="99">
        <f>SUM(D20,F20,H20,J20,L20)</f>
        <v>14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3.0487804878048782E-3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4</v>
      </c>
      <c r="E21" s="58" t="s">
        <v>39</v>
      </c>
      <c r="F21" s="59">
        <v>3</v>
      </c>
      <c r="G21" s="58" t="s">
        <v>40</v>
      </c>
      <c r="H21" s="60">
        <v>2</v>
      </c>
      <c r="I21" s="58" t="s">
        <v>87</v>
      </c>
      <c r="J21" s="60">
        <v>5</v>
      </c>
      <c r="K21" s="58" t="s">
        <v>42</v>
      </c>
      <c r="L21" s="60"/>
      <c r="M21" s="61">
        <f t="shared" si="1"/>
        <v>36</v>
      </c>
      <c r="O21" s="99">
        <f>SUM(D21,F21,H21,J21,L21)</f>
        <v>14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12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60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>
        <v>1</v>
      </c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3</v>
      </c>
      <c r="O23" s="99">
        <f>SUM(D23,F23,H23,J23,L23)</f>
        <v>1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370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>
        <v>1</v>
      </c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2</v>
      </c>
      <c r="O24" s="99">
        <f t="shared" ref="O24:O27" si="3">SUM(D24,F24,H24,J24,L24)</f>
        <v>1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>
        <v>1</v>
      </c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2</v>
      </c>
      <c r="O25" s="99">
        <f t="shared" si="3"/>
        <v>1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>
        <v>1</v>
      </c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2</v>
      </c>
      <c r="O26" s="99">
        <f t="shared" si="3"/>
        <v>1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>
        <v>1</v>
      </c>
      <c r="I27" s="58" t="s">
        <v>230</v>
      </c>
      <c r="J27" s="60"/>
      <c r="K27" s="58" t="s">
        <v>37</v>
      </c>
      <c r="L27" s="60"/>
      <c r="M27" s="67">
        <f t="shared" si="2"/>
        <v>3</v>
      </c>
      <c r="O27" s="99">
        <f t="shared" si="3"/>
        <v>1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zoomScale="120" zoomScaleNormal="120" workbookViewId="0">
      <selection activeCell="C1" sqref="C1"/>
    </sheetView>
  </sheetViews>
  <sheetFormatPr baseColWidth="10" defaultColWidth="8.83203125" defaultRowHeight="15" x14ac:dyDescent="0.2"/>
  <cols>
    <col min="1" max="2" width="8.83203125" style="125"/>
    <col min="3" max="3" width="30.1640625" style="125" bestFit="1" customWidth="1"/>
    <col min="4" max="4" width="8.83203125" style="125"/>
    <col min="5" max="5" width="22.33203125" style="125" customWidth="1"/>
    <col min="6" max="9" width="8.83203125" style="125"/>
    <col min="10" max="11" width="12.1640625" style="125" customWidth="1"/>
    <col min="12" max="16384" width="8.83203125" style="125"/>
  </cols>
  <sheetData>
    <row r="1" spans="1:18" s="152" customFormat="1" x14ac:dyDescent="0.2">
      <c r="A1" s="128" t="s">
        <v>61</v>
      </c>
      <c r="B1" s="128"/>
      <c r="C1" s="134" t="s">
        <v>291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8" x14ac:dyDescent="0.2">
      <c r="A2" s="150"/>
      <c r="B2" s="150"/>
      <c r="C2" s="150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x14ac:dyDescent="0.2">
      <c r="A3" s="124"/>
      <c r="B3" s="124" t="s">
        <v>168</v>
      </c>
      <c r="C3" s="124" t="s">
        <v>99</v>
      </c>
      <c r="D3" s="124" t="s">
        <v>213</v>
      </c>
      <c r="E3" s="124" t="s">
        <v>107</v>
      </c>
      <c r="F3" s="124" t="s">
        <v>214</v>
      </c>
      <c r="G3" s="124" t="s">
        <v>215</v>
      </c>
      <c r="H3" s="124" t="s">
        <v>216</v>
      </c>
      <c r="I3" s="124" t="s">
        <v>106</v>
      </c>
      <c r="J3" s="124" t="s">
        <v>169</v>
      </c>
      <c r="K3" s="124" t="s">
        <v>217</v>
      </c>
      <c r="L3" s="124" t="s">
        <v>166</v>
      </c>
      <c r="M3" s="124" t="s">
        <v>165</v>
      </c>
      <c r="N3" s="124"/>
      <c r="O3" s="124" t="s">
        <v>167</v>
      </c>
      <c r="P3" s="124" t="s">
        <v>108</v>
      </c>
      <c r="Q3" s="124" t="s">
        <v>223</v>
      </c>
      <c r="R3" s="124" t="s">
        <v>222</v>
      </c>
    </row>
    <row r="4" spans="1:18" x14ac:dyDescent="0.2">
      <c r="A4" s="124" t="s">
        <v>69</v>
      </c>
      <c r="B4" s="124" t="s">
        <v>94</v>
      </c>
      <c r="C4" s="124" t="s">
        <v>93</v>
      </c>
      <c r="D4" s="124" t="s">
        <v>100</v>
      </c>
      <c r="E4" s="124" t="s">
        <v>68</v>
      </c>
      <c r="F4" s="124" t="s">
        <v>67</v>
      </c>
      <c r="G4" s="124" t="s">
        <v>70</v>
      </c>
      <c r="H4" s="124" t="s">
        <v>72</v>
      </c>
      <c r="I4" s="124" t="s">
        <v>68</v>
      </c>
      <c r="J4" s="124" t="s">
        <v>63</v>
      </c>
      <c r="K4" s="124" t="s">
        <v>64</v>
      </c>
      <c r="L4" s="124" t="s">
        <v>103</v>
      </c>
      <c r="M4" s="124" t="s">
        <v>103</v>
      </c>
      <c r="N4" s="124" t="s">
        <v>105</v>
      </c>
      <c r="O4" s="124" t="s">
        <v>65</v>
      </c>
      <c r="P4" s="124" t="s">
        <v>66</v>
      </c>
      <c r="Q4" s="124" t="s">
        <v>220</v>
      </c>
      <c r="R4" s="124" t="s">
        <v>6</v>
      </c>
    </row>
    <row r="5" spans="1:18" x14ac:dyDescent="0.2">
      <c r="A5" s="124"/>
      <c r="B5" s="124"/>
      <c r="C5" s="124"/>
      <c r="D5" s="124" t="s">
        <v>101</v>
      </c>
      <c r="E5" s="124" t="s">
        <v>62</v>
      </c>
      <c r="F5" s="124" t="s">
        <v>2</v>
      </c>
      <c r="G5" s="124" t="s">
        <v>71</v>
      </c>
      <c r="H5" s="124" t="s">
        <v>73</v>
      </c>
      <c r="I5" s="124" t="s">
        <v>102</v>
      </c>
      <c r="J5" s="124"/>
      <c r="K5" s="124"/>
      <c r="L5" s="124" t="s">
        <v>0</v>
      </c>
      <c r="M5" s="124" t="s">
        <v>104</v>
      </c>
      <c r="N5" s="124" t="s">
        <v>104</v>
      </c>
      <c r="O5" s="124"/>
      <c r="P5" s="124"/>
      <c r="Q5" s="124" t="s">
        <v>221</v>
      </c>
      <c r="R5" s="124"/>
    </row>
    <row r="6" spans="1:18" ht="16" thickBot="1" x14ac:dyDescent="0.25">
      <c r="A6" s="126"/>
      <c r="B6" s="126"/>
      <c r="C6" s="126"/>
      <c r="D6" s="126"/>
      <c r="E6" s="126"/>
      <c r="F6" s="126"/>
      <c r="G6" s="126" t="s">
        <v>259</v>
      </c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 ht="16" thickTop="1" x14ac:dyDescent="0.2">
      <c r="A7" s="124" t="s">
        <v>251</v>
      </c>
      <c r="B7" s="124">
        <f t="shared" ref="B7:M21" ca="1" si="0">INDIRECT($A7&amp;"!" &amp;B$3)</f>
        <v>2</v>
      </c>
      <c r="C7" s="124" t="str">
        <f t="shared" ca="1" si="0"/>
        <v>UT Beech Creek</v>
      </c>
      <c r="D7" s="124">
        <f t="shared" ca="1" si="0"/>
        <v>65</v>
      </c>
      <c r="E7" s="124" t="str">
        <f t="shared" ca="1" si="0"/>
        <v>Stable</v>
      </c>
      <c r="F7" s="124">
        <f t="shared" ca="1" si="0"/>
        <v>0</v>
      </c>
      <c r="G7" s="127">
        <f t="shared" ca="1" si="0"/>
        <v>0.38</v>
      </c>
      <c r="H7" s="124">
        <f t="shared" ca="1" si="0"/>
        <v>0</v>
      </c>
      <c r="I7" s="124" t="str">
        <f t="shared" ca="1" si="0"/>
        <v>Perennial</v>
      </c>
      <c r="J7" s="129">
        <f ca="1">INDIRECT($A7&amp;"!" &amp;J$3)</f>
        <v>0</v>
      </c>
      <c r="K7" s="129">
        <f ca="1">INDIRECT($A7&amp;"!" &amp;K$3)</f>
        <v>0</v>
      </c>
      <c r="L7" s="124">
        <f ca="1">INDIRECT($A7&amp;"!" &amp;L$3)</f>
        <v>8</v>
      </c>
      <c r="M7" s="124">
        <f ca="1">INDIRECT($A7&amp;"!" &amp;M$3)</f>
        <v>0</v>
      </c>
      <c r="N7" s="124">
        <f ca="1">L7+M7</f>
        <v>8</v>
      </c>
      <c r="O7" s="124">
        <f ca="1">INDIRECT($A7&amp;"!" &amp;O$3)</f>
        <v>154</v>
      </c>
      <c r="P7" s="124">
        <f ca="1">INDIRECT($A7&amp;"!" &amp;P$3)</f>
        <v>0</v>
      </c>
      <c r="Q7" s="124">
        <f ca="1">INDIRECT($A7&amp;"!" &amp;Q$3)</f>
        <v>0</v>
      </c>
      <c r="R7" s="124">
        <f ca="1">INDIRECT($A7&amp;"!" &amp;R$3)</f>
        <v>154</v>
      </c>
    </row>
    <row r="8" spans="1:18" x14ac:dyDescent="0.2">
      <c r="A8" s="124" t="s">
        <v>252</v>
      </c>
      <c r="B8" s="124">
        <f t="shared" ca="1" si="0"/>
        <v>13</v>
      </c>
      <c r="C8" s="124" t="str">
        <f t="shared" ca="1" si="0"/>
        <v>Brunson Swamp</v>
      </c>
      <c r="D8" s="124">
        <f t="shared" ca="1" si="0"/>
        <v>65</v>
      </c>
      <c r="E8" s="124" t="str">
        <f t="shared" ca="1" si="0"/>
        <v>Stable</v>
      </c>
      <c r="F8" s="124">
        <f t="shared" ca="1" si="0"/>
        <v>0</v>
      </c>
      <c r="G8" s="127">
        <f t="shared" ca="1" si="0"/>
        <v>20</v>
      </c>
      <c r="H8" s="124">
        <f t="shared" ca="1" si="0"/>
        <v>0</v>
      </c>
      <c r="I8" s="124" t="str">
        <f t="shared" ca="1" si="0"/>
        <v>Perennial</v>
      </c>
      <c r="J8" s="129">
        <f t="shared" ca="1" si="0"/>
        <v>0</v>
      </c>
      <c r="K8" s="129">
        <f t="shared" ca="1" si="0"/>
        <v>0</v>
      </c>
      <c r="L8" s="124">
        <f t="shared" ca="1" si="0"/>
        <v>8</v>
      </c>
      <c r="M8" s="124">
        <f t="shared" ca="1" si="0"/>
        <v>0</v>
      </c>
      <c r="N8" s="124">
        <f t="shared" ref="N8:N12" ca="1" si="1">L8+M8</f>
        <v>8</v>
      </c>
      <c r="O8" s="124">
        <f t="shared" ref="O8:R21" ca="1" si="2">INDIRECT($A8&amp;"!" &amp;O$3)</f>
        <v>158</v>
      </c>
      <c r="P8" s="124">
        <f t="shared" ca="1" si="2"/>
        <v>0</v>
      </c>
      <c r="Q8" s="124">
        <f t="shared" ca="1" si="2"/>
        <v>0</v>
      </c>
      <c r="R8" s="124">
        <f t="shared" ca="1" si="2"/>
        <v>158</v>
      </c>
    </row>
    <row r="9" spans="1:18" x14ac:dyDescent="0.2">
      <c r="A9" s="124" t="s">
        <v>253</v>
      </c>
      <c r="B9" s="124">
        <f t="shared" ca="1" si="0"/>
        <v>9</v>
      </c>
      <c r="C9" s="124" t="str">
        <f t="shared" ca="1" si="0"/>
        <v>Shanks Creek</v>
      </c>
      <c r="D9" s="124">
        <f t="shared" ca="1" si="0"/>
        <v>65</v>
      </c>
      <c r="E9" s="124" t="str">
        <f t="shared" ca="1" si="0"/>
        <v>Stable</v>
      </c>
      <c r="F9" s="124">
        <f t="shared" ca="1" si="0"/>
        <v>0</v>
      </c>
      <c r="G9" s="127">
        <f t="shared" ca="1" si="0"/>
        <v>3.61</v>
      </c>
      <c r="H9" s="124">
        <f t="shared" ca="1" si="0"/>
        <v>0</v>
      </c>
      <c r="I9" s="124" t="str">
        <f t="shared" ca="1" si="0"/>
        <v>Perennial</v>
      </c>
      <c r="J9" s="129">
        <f t="shared" ca="1" si="0"/>
        <v>0</v>
      </c>
      <c r="K9" s="129">
        <f t="shared" ca="1" si="0"/>
        <v>0</v>
      </c>
      <c r="L9" s="124">
        <f t="shared" ca="1" si="0"/>
        <v>10</v>
      </c>
      <c r="M9" s="124">
        <f t="shared" ca="1" si="0"/>
        <v>0</v>
      </c>
      <c r="N9" s="124">
        <f t="shared" ca="1" si="1"/>
        <v>10</v>
      </c>
      <c r="O9" s="124">
        <f t="shared" ca="1" si="2"/>
        <v>201</v>
      </c>
      <c r="P9" s="124">
        <f t="shared" ca="1" si="2"/>
        <v>0</v>
      </c>
      <c r="Q9" s="124">
        <f t="shared" ca="1" si="2"/>
        <v>0</v>
      </c>
      <c r="R9" s="124">
        <f t="shared" ca="1" si="2"/>
        <v>201</v>
      </c>
    </row>
    <row r="10" spans="1:18" x14ac:dyDescent="0.2">
      <c r="A10" s="124" t="s">
        <v>254</v>
      </c>
      <c r="B10" s="124">
        <f t="shared" ca="1" si="0"/>
        <v>3</v>
      </c>
      <c r="C10" s="124" t="str">
        <f t="shared" ca="1" si="0"/>
        <v>Mill Creek</v>
      </c>
      <c r="D10" s="124">
        <f t="shared" ca="1" si="0"/>
        <v>65</v>
      </c>
      <c r="E10" s="124" t="str">
        <f t="shared" ca="1" si="0"/>
        <v>Stable</v>
      </c>
      <c r="F10" s="124">
        <f t="shared" ca="1" si="0"/>
        <v>0</v>
      </c>
      <c r="G10" s="127">
        <f t="shared" ca="1" si="0"/>
        <v>0.39</v>
      </c>
      <c r="H10" s="124">
        <f t="shared" ca="1" si="0"/>
        <v>0</v>
      </c>
      <c r="I10" s="124" t="str">
        <f t="shared" ca="1" si="0"/>
        <v>Perennial</v>
      </c>
      <c r="J10" s="129">
        <f t="shared" ca="1" si="0"/>
        <v>0</v>
      </c>
      <c r="K10" s="129">
        <f t="shared" ca="1" si="0"/>
        <v>0</v>
      </c>
      <c r="L10" s="124">
        <f t="shared" ca="1" si="0"/>
        <v>7</v>
      </c>
      <c r="M10" s="124">
        <f t="shared" ca="1" si="0"/>
        <v>0</v>
      </c>
      <c r="N10" s="124">
        <f t="shared" ca="1" si="1"/>
        <v>7</v>
      </c>
      <c r="O10" s="124">
        <f t="shared" ca="1" si="2"/>
        <v>125</v>
      </c>
      <c r="P10" s="124">
        <f t="shared" ca="1" si="2"/>
        <v>0</v>
      </c>
      <c r="Q10" s="124">
        <f t="shared" ca="1" si="2"/>
        <v>0</v>
      </c>
      <c r="R10" s="124">
        <f t="shared" ca="1" si="2"/>
        <v>125</v>
      </c>
    </row>
    <row r="11" spans="1:18" x14ac:dyDescent="0.2">
      <c r="A11" s="124" t="s">
        <v>255</v>
      </c>
      <c r="B11" s="124">
        <f t="shared" ca="1" si="0"/>
        <v>12</v>
      </c>
      <c r="C11" s="124" t="str">
        <f t="shared" ca="1" si="0"/>
        <v>Little Fork Creek</v>
      </c>
      <c r="D11" s="124">
        <f t="shared" ca="1" si="0"/>
        <v>65</v>
      </c>
      <c r="E11" s="124" t="str">
        <f t="shared" ca="1" si="0"/>
        <v>Stable</v>
      </c>
      <c r="F11" s="124">
        <f t="shared" ca="1" si="0"/>
        <v>0</v>
      </c>
      <c r="G11" s="127">
        <f t="shared" ca="1" si="0"/>
        <v>14.7</v>
      </c>
      <c r="H11" s="124">
        <f t="shared" ca="1" si="0"/>
        <v>0</v>
      </c>
      <c r="I11" s="124" t="str">
        <f t="shared" ca="1" si="0"/>
        <v>Perennial</v>
      </c>
      <c r="J11" s="129">
        <f t="shared" ca="1" si="0"/>
        <v>0</v>
      </c>
      <c r="K11" s="129">
        <f t="shared" ca="1" si="0"/>
        <v>0</v>
      </c>
      <c r="L11" s="124">
        <f t="shared" ca="1" si="0"/>
        <v>9</v>
      </c>
      <c r="M11" s="124">
        <f t="shared" ca="1" si="0"/>
        <v>1</v>
      </c>
      <c r="N11" s="124">
        <f t="shared" ca="1" si="1"/>
        <v>10</v>
      </c>
      <c r="O11" s="124">
        <f t="shared" ca="1" si="2"/>
        <v>185</v>
      </c>
      <c r="P11" s="124">
        <f t="shared" ca="1" si="2"/>
        <v>16</v>
      </c>
      <c r="Q11" s="124">
        <f t="shared" ca="1" si="2"/>
        <v>80</v>
      </c>
      <c r="R11" s="124">
        <f t="shared" ca="1" si="2"/>
        <v>265</v>
      </c>
    </row>
    <row r="12" spans="1:18" x14ac:dyDescent="0.2">
      <c r="A12" s="124" t="s">
        <v>256</v>
      </c>
      <c r="B12" s="124">
        <f t="shared" ca="1" si="0"/>
        <v>14</v>
      </c>
      <c r="C12" s="124" t="str">
        <f t="shared" ca="1" si="0"/>
        <v>Fork Creek</v>
      </c>
      <c r="D12" s="124">
        <f t="shared" ca="1" si="0"/>
        <v>65</v>
      </c>
      <c r="E12" s="124" t="str">
        <f t="shared" ca="1" si="0"/>
        <v>Stable</v>
      </c>
      <c r="F12" s="124">
        <f t="shared" ca="1" si="0"/>
        <v>0</v>
      </c>
      <c r="G12" s="127">
        <f t="shared" ca="1" si="0"/>
        <v>24.4</v>
      </c>
      <c r="H12" s="124">
        <f t="shared" ca="1" si="0"/>
        <v>0</v>
      </c>
      <c r="I12" s="124" t="str">
        <f t="shared" ca="1" si="0"/>
        <v>Perennial</v>
      </c>
      <c r="J12" s="129">
        <f t="shared" ca="1" si="0"/>
        <v>0</v>
      </c>
      <c r="K12" s="129">
        <f t="shared" ca="1" si="0"/>
        <v>0</v>
      </c>
      <c r="L12" s="124">
        <f t="shared" ca="1" si="0"/>
        <v>6</v>
      </c>
      <c r="M12" s="124">
        <f t="shared" ca="1" si="0"/>
        <v>0</v>
      </c>
      <c r="N12" s="124">
        <f t="shared" ca="1" si="1"/>
        <v>6</v>
      </c>
      <c r="O12" s="124">
        <f t="shared" ca="1" si="2"/>
        <v>117</v>
      </c>
      <c r="P12" s="124">
        <f t="shared" ca="1" si="2"/>
        <v>0</v>
      </c>
      <c r="Q12" s="124">
        <f t="shared" ca="1" si="2"/>
        <v>0</v>
      </c>
      <c r="R12" s="124">
        <f t="shared" ca="1" si="2"/>
        <v>117</v>
      </c>
    </row>
    <row r="13" spans="1:18" x14ac:dyDescent="0.2">
      <c r="A13" s="124" t="s">
        <v>263</v>
      </c>
      <c r="B13" s="124">
        <f t="shared" ca="1" si="0"/>
        <v>15</v>
      </c>
      <c r="C13" s="124" t="str">
        <f t="shared" ca="1" si="0"/>
        <v>Black Creek</v>
      </c>
      <c r="D13" s="124">
        <f t="shared" ca="1" si="0"/>
        <v>65</v>
      </c>
      <c r="E13" s="124" t="str">
        <f t="shared" ca="1" si="0"/>
        <v>Stable</v>
      </c>
      <c r="F13" s="124">
        <f t="shared" ca="1" si="0"/>
        <v>0</v>
      </c>
      <c r="G13" s="127">
        <f t="shared" ca="1" si="0"/>
        <v>51.9</v>
      </c>
      <c r="H13" s="124">
        <f t="shared" ca="1" si="0"/>
        <v>0</v>
      </c>
      <c r="I13" s="124" t="str">
        <f t="shared" ca="1" si="0"/>
        <v>Perennial</v>
      </c>
      <c r="J13" s="129">
        <f t="shared" ca="1" si="0"/>
        <v>0</v>
      </c>
      <c r="K13" s="129">
        <f t="shared" ca="1" si="0"/>
        <v>0</v>
      </c>
      <c r="L13" s="124">
        <f t="shared" ca="1" si="0"/>
        <v>18</v>
      </c>
      <c r="M13" s="124">
        <f t="shared" ca="1" si="0"/>
        <v>0</v>
      </c>
      <c r="N13" s="124">
        <f t="shared" ref="N13:N21" ca="1" si="3">L13+M13</f>
        <v>18</v>
      </c>
      <c r="O13" s="124">
        <f t="shared" ca="1" si="2"/>
        <v>401</v>
      </c>
      <c r="P13" s="124">
        <f t="shared" ca="1" si="2"/>
        <v>0</v>
      </c>
      <c r="Q13" s="124">
        <f t="shared" ca="1" si="2"/>
        <v>0</v>
      </c>
      <c r="R13" s="124">
        <f t="shared" ca="1" si="2"/>
        <v>401</v>
      </c>
    </row>
    <row r="14" spans="1:18" x14ac:dyDescent="0.2">
      <c r="A14" s="124" t="s">
        <v>264</v>
      </c>
      <c r="B14" s="124">
        <f t="shared" ca="1" si="0"/>
        <v>7</v>
      </c>
      <c r="C14" s="124" t="str">
        <f t="shared" ca="1" si="0"/>
        <v>Canal Branch</v>
      </c>
      <c r="D14" s="124">
        <f t="shared" ca="1" si="0"/>
        <v>65</v>
      </c>
      <c r="E14" s="124" t="str">
        <f t="shared" ca="1" si="0"/>
        <v>Stable</v>
      </c>
      <c r="F14" s="124">
        <f t="shared" ca="1" si="0"/>
        <v>0</v>
      </c>
      <c r="G14" s="127">
        <f t="shared" ca="1" si="0"/>
        <v>1.4</v>
      </c>
      <c r="H14" s="124">
        <f t="shared" ca="1" si="0"/>
        <v>0</v>
      </c>
      <c r="I14" s="124" t="str">
        <f t="shared" ca="1" si="0"/>
        <v>Perennial</v>
      </c>
      <c r="J14" s="129">
        <f t="shared" ca="1" si="0"/>
        <v>0</v>
      </c>
      <c r="K14" s="129">
        <f t="shared" ca="1" si="0"/>
        <v>0</v>
      </c>
      <c r="L14" s="124">
        <f t="shared" ca="1" si="0"/>
        <v>7</v>
      </c>
      <c r="M14" s="124">
        <f t="shared" ca="1" si="0"/>
        <v>0</v>
      </c>
      <c r="N14" s="124">
        <f t="shared" ca="1" si="3"/>
        <v>7</v>
      </c>
      <c r="O14" s="124">
        <f t="shared" ca="1" si="2"/>
        <v>139</v>
      </c>
      <c r="P14" s="124">
        <f t="shared" ca="1" si="2"/>
        <v>0</v>
      </c>
      <c r="Q14" s="124">
        <f t="shared" ca="1" si="2"/>
        <v>0</v>
      </c>
      <c r="R14" s="124">
        <f t="shared" ca="1" si="2"/>
        <v>139</v>
      </c>
    </row>
    <row r="15" spans="1:18" x14ac:dyDescent="0.2">
      <c r="A15" s="124" t="s">
        <v>265</v>
      </c>
      <c r="B15" s="124">
        <f t="shared" ca="1" si="0"/>
        <v>1</v>
      </c>
      <c r="C15" s="124" t="str">
        <f t="shared" ca="1" si="0"/>
        <v>Poplar Branch</v>
      </c>
      <c r="D15" s="124">
        <f t="shared" ca="1" si="0"/>
        <v>65</v>
      </c>
      <c r="E15" s="124" t="str">
        <f t="shared" ca="1" si="0"/>
        <v>Stable</v>
      </c>
      <c r="F15" s="124">
        <f t="shared" ca="1" si="0"/>
        <v>0</v>
      </c>
      <c r="G15" s="127">
        <f t="shared" ca="1" si="0"/>
        <v>0.25</v>
      </c>
      <c r="H15" s="124">
        <f t="shared" ca="1" si="0"/>
        <v>0</v>
      </c>
      <c r="I15" s="124" t="str">
        <f t="shared" ca="1" si="0"/>
        <v>Perennial</v>
      </c>
      <c r="J15" s="129">
        <f t="shared" ca="1" si="0"/>
        <v>0</v>
      </c>
      <c r="K15" s="129">
        <f t="shared" ca="1" si="0"/>
        <v>0</v>
      </c>
      <c r="L15" s="124">
        <f t="shared" ca="1" si="0"/>
        <v>10</v>
      </c>
      <c r="M15" s="124">
        <f t="shared" ca="1" si="0"/>
        <v>0</v>
      </c>
      <c r="N15" s="124">
        <f t="shared" ca="1" si="3"/>
        <v>10</v>
      </c>
      <c r="O15" s="124">
        <f t="shared" ca="1" si="2"/>
        <v>202</v>
      </c>
      <c r="P15" s="124">
        <f t="shared" ca="1" si="2"/>
        <v>0</v>
      </c>
      <c r="Q15" s="124">
        <f t="shared" ca="1" si="2"/>
        <v>0</v>
      </c>
      <c r="R15" s="124">
        <f t="shared" ca="1" si="2"/>
        <v>202</v>
      </c>
    </row>
    <row r="16" spans="1:18" x14ac:dyDescent="0.2">
      <c r="A16" s="124" t="s">
        <v>266</v>
      </c>
      <c r="B16" s="124">
        <f t="shared" ca="1" si="0"/>
        <v>8</v>
      </c>
      <c r="C16" s="124" t="str">
        <f t="shared" ca="1" si="0"/>
        <v>Cow Branch</v>
      </c>
      <c r="D16" s="124">
        <f t="shared" ca="1" si="0"/>
        <v>65</v>
      </c>
      <c r="E16" s="124" t="str">
        <f t="shared" ca="1" si="0"/>
        <v>Stable</v>
      </c>
      <c r="F16" s="124">
        <f t="shared" ca="1" si="0"/>
        <v>0</v>
      </c>
      <c r="G16" s="127">
        <f t="shared" ca="1" si="0"/>
        <v>1.86</v>
      </c>
      <c r="H16" s="124">
        <f t="shared" ca="1" si="0"/>
        <v>0</v>
      </c>
      <c r="I16" s="124" t="str">
        <f t="shared" ca="1" si="0"/>
        <v>Perennial</v>
      </c>
      <c r="J16" s="129">
        <f t="shared" ca="1" si="0"/>
        <v>0</v>
      </c>
      <c r="K16" s="129">
        <f t="shared" ca="1" si="0"/>
        <v>0</v>
      </c>
      <c r="L16" s="124">
        <f t="shared" ca="1" si="0"/>
        <v>8</v>
      </c>
      <c r="M16" s="124">
        <f t="shared" ca="1" si="0"/>
        <v>0</v>
      </c>
      <c r="N16" s="124">
        <f t="shared" ca="1" si="3"/>
        <v>8</v>
      </c>
      <c r="O16" s="124">
        <f t="shared" ca="1" si="2"/>
        <v>160</v>
      </c>
      <c r="P16" s="124">
        <f t="shared" ca="1" si="2"/>
        <v>0</v>
      </c>
      <c r="Q16" s="124">
        <f t="shared" ca="1" si="2"/>
        <v>0</v>
      </c>
      <c r="R16" s="124">
        <f t="shared" ca="1" si="2"/>
        <v>160</v>
      </c>
    </row>
    <row r="17" spans="1:18" x14ac:dyDescent="0.2">
      <c r="A17" s="124" t="s">
        <v>267</v>
      </c>
      <c r="B17" s="124">
        <f t="shared" ca="1" si="0"/>
        <v>5</v>
      </c>
      <c r="C17" s="124" t="str">
        <f t="shared" ca="1" si="0"/>
        <v>UT Black Creek</v>
      </c>
      <c r="D17" s="124">
        <f t="shared" ca="1" si="0"/>
        <v>65</v>
      </c>
      <c r="E17" s="124" t="str">
        <f t="shared" ca="1" si="0"/>
        <v>Stable</v>
      </c>
      <c r="F17" s="124">
        <f t="shared" ca="1" si="0"/>
        <v>0</v>
      </c>
      <c r="G17" s="127">
        <f t="shared" ca="1" si="0"/>
        <v>0.81</v>
      </c>
      <c r="H17" s="124">
        <f t="shared" ca="1" si="0"/>
        <v>0</v>
      </c>
      <c r="I17" s="124" t="str">
        <f t="shared" ca="1" si="0"/>
        <v>Perennial</v>
      </c>
      <c r="J17" s="129">
        <f t="shared" ca="1" si="0"/>
        <v>0</v>
      </c>
      <c r="K17" s="129">
        <f t="shared" ca="1" si="0"/>
        <v>0</v>
      </c>
      <c r="L17" s="124">
        <f t="shared" ca="1" si="0"/>
        <v>16</v>
      </c>
      <c r="M17" s="124">
        <f t="shared" ca="1" si="0"/>
        <v>0</v>
      </c>
      <c r="N17" s="124">
        <f t="shared" ca="1" si="3"/>
        <v>16</v>
      </c>
      <c r="O17" s="124">
        <f t="shared" ca="1" si="2"/>
        <v>326</v>
      </c>
      <c r="P17" s="124">
        <f t="shared" ca="1" si="2"/>
        <v>0</v>
      </c>
      <c r="Q17" s="124">
        <f t="shared" ca="1" si="2"/>
        <v>0</v>
      </c>
      <c r="R17" s="124">
        <f t="shared" ca="1" si="2"/>
        <v>326</v>
      </c>
    </row>
    <row r="18" spans="1:18" x14ac:dyDescent="0.2">
      <c r="A18" s="124" t="s">
        <v>268</v>
      </c>
      <c r="B18" s="124">
        <f t="shared" ca="1" si="0"/>
        <v>6</v>
      </c>
      <c r="C18" s="124" t="str">
        <f t="shared" ca="1" si="0"/>
        <v>Middle Prong Juniper Creek</v>
      </c>
      <c r="D18" s="124">
        <f t="shared" ca="1" si="0"/>
        <v>65</v>
      </c>
      <c r="E18" s="124" t="str">
        <f t="shared" ca="1" si="0"/>
        <v>Stable</v>
      </c>
      <c r="F18" s="124">
        <f t="shared" ca="1" si="0"/>
        <v>0</v>
      </c>
      <c r="G18" s="127">
        <f t="shared" ca="1" si="0"/>
        <v>1.32</v>
      </c>
      <c r="H18" s="124">
        <f t="shared" ca="1" si="0"/>
        <v>0</v>
      </c>
      <c r="I18" s="124" t="str">
        <f t="shared" ca="1" si="0"/>
        <v>Perennial</v>
      </c>
      <c r="J18" s="129">
        <f t="shared" ca="1" si="0"/>
        <v>0</v>
      </c>
      <c r="K18" s="129">
        <f t="shared" ca="1" si="0"/>
        <v>0</v>
      </c>
      <c r="L18" s="124">
        <f t="shared" ca="1" si="0"/>
        <v>7</v>
      </c>
      <c r="M18" s="124">
        <f t="shared" ca="1" si="0"/>
        <v>1</v>
      </c>
      <c r="N18" s="124">
        <f t="shared" ca="1" si="3"/>
        <v>8</v>
      </c>
      <c r="O18" s="124">
        <f t="shared" ca="1" si="2"/>
        <v>139</v>
      </c>
      <c r="P18" s="124">
        <f t="shared" ca="1" si="2"/>
        <v>15</v>
      </c>
      <c r="Q18" s="124">
        <f t="shared" ca="1" si="2"/>
        <v>75</v>
      </c>
      <c r="R18" s="124">
        <f t="shared" ca="1" si="2"/>
        <v>214</v>
      </c>
    </row>
    <row r="19" spans="1:18" x14ac:dyDescent="0.2">
      <c r="A19" s="124" t="s">
        <v>269</v>
      </c>
      <c r="B19" s="124">
        <f t="shared" ca="1" si="0"/>
        <v>4</v>
      </c>
      <c r="C19" s="124" t="str">
        <f t="shared" ca="1" si="0"/>
        <v>UT Mill Creek</v>
      </c>
      <c r="D19" s="124">
        <f t="shared" ca="1" si="0"/>
        <v>65</v>
      </c>
      <c r="E19" s="124" t="str">
        <f t="shared" ca="1" si="0"/>
        <v>Stable</v>
      </c>
      <c r="F19" s="124">
        <f t="shared" ca="1" si="0"/>
        <v>0</v>
      </c>
      <c r="G19" s="127">
        <f t="shared" ca="1" si="0"/>
        <v>0.42</v>
      </c>
      <c r="H19" s="124">
        <f t="shared" ca="1" si="0"/>
        <v>0</v>
      </c>
      <c r="I19" s="124" t="str">
        <f t="shared" ca="1" si="0"/>
        <v>Perennial</v>
      </c>
      <c r="J19" s="129">
        <f t="shared" ca="1" si="0"/>
        <v>0</v>
      </c>
      <c r="K19" s="129">
        <f t="shared" ca="1" si="0"/>
        <v>0</v>
      </c>
      <c r="L19" s="124">
        <f t="shared" ca="1" si="0"/>
        <v>11</v>
      </c>
      <c r="M19" s="124">
        <f t="shared" ca="1" si="0"/>
        <v>0</v>
      </c>
      <c r="N19" s="124">
        <f t="shared" ca="1" si="3"/>
        <v>11</v>
      </c>
      <c r="O19" s="124">
        <f t="shared" ca="1" si="2"/>
        <v>214</v>
      </c>
      <c r="P19" s="124">
        <f t="shared" ca="1" si="2"/>
        <v>0</v>
      </c>
      <c r="Q19" s="124">
        <f t="shared" ca="1" si="2"/>
        <v>0</v>
      </c>
      <c r="R19" s="124">
        <f t="shared" ca="1" si="2"/>
        <v>214</v>
      </c>
    </row>
    <row r="20" spans="1:18" x14ac:dyDescent="0.2">
      <c r="A20" s="124" t="s">
        <v>270</v>
      </c>
      <c r="B20" s="124">
        <f t="shared" ca="1" si="0"/>
        <v>11</v>
      </c>
      <c r="C20" s="124" t="str">
        <f t="shared" ca="1" si="0"/>
        <v>Wells Branch</v>
      </c>
      <c r="D20" s="124">
        <f t="shared" ca="1" si="0"/>
        <v>65</v>
      </c>
      <c r="E20" s="124" t="str">
        <f t="shared" ca="1" si="0"/>
        <v>Stable</v>
      </c>
      <c r="F20" s="124">
        <f t="shared" ca="1" si="0"/>
        <v>0</v>
      </c>
      <c r="G20" s="127">
        <f t="shared" ca="1" si="0"/>
        <v>13.5</v>
      </c>
      <c r="H20" s="124">
        <f t="shared" ca="1" si="0"/>
        <v>0</v>
      </c>
      <c r="I20" s="124" t="str">
        <f t="shared" ca="1" si="0"/>
        <v>Perennial</v>
      </c>
      <c r="J20" s="129">
        <f t="shared" ca="1" si="0"/>
        <v>0</v>
      </c>
      <c r="K20" s="129">
        <f t="shared" ca="1" si="0"/>
        <v>0</v>
      </c>
      <c r="L20" s="124">
        <f t="shared" ca="1" si="0"/>
        <v>17</v>
      </c>
      <c r="M20" s="124">
        <f t="shared" ca="1" si="0"/>
        <v>2</v>
      </c>
      <c r="N20" s="124">
        <f t="shared" ca="1" si="3"/>
        <v>19</v>
      </c>
      <c r="O20" s="124">
        <f t="shared" ca="1" si="2"/>
        <v>349</v>
      </c>
      <c r="P20" s="124">
        <f t="shared" ca="1" si="2"/>
        <v>33</v>
      </c>
      <c r="Q20" s="124">
        <f t="shared" ca="1" si="2"/>
        <v>165</v>
      </c>
      <c r="R20" s="124">
        <f t="shared" ca="1" si="2"/>
        <v>514</v>
      </c>
    </row>
    <row r="21" spans="1:18" x14ac:dyDescent="0.2">
      <c r="A21" s="124" t="s">
        <v>271</v>
      </c>
      <c r="B21" s="124">
        <f t="shared" ca="1" si="0"/>
        <v>10</v>
      </c>
      <c r="C21" s="124" t="str">
        <f t="shared" ca="1" si="0"/>
        <v>Toby Creek</v>
      </c>
      <c r="D21" s="124">
        <f t="shared" ca="1" si="0"/>
        <v>65</v>
      </c>
      <c r="E21" s="124" t="str">
        <f t="shared" ca="1" si="0"/>
        <v>Stable</v>
      </c>
      <c r="F21" s="124">
        <f t="shared" ca="1" si="0"/>
        <v>0</v>
      </c>
      <c r="G21" s="127">
        <f t="shared" ca="1" si="0"/>
        <v>10.7</v>
      </c>
      <c r="H21" s="124">
        <f t="shared" ca="1" si="0"/>
        <v>0</v>
      </c>
      <c r="I21" s="124" t="str">
        <f t="shared" ca="1" si="0"/>
        <v>Perennial</v>
      </c>
      <c r="J21" s="129">
        <f t="shared" ca="1" si="0"/>
        <v>0</v>
      </c>
      <c r="K21" s="129">
        <f t="shared" ca="1" si="0"/>
        <v>0</v>
      </c>
      <c r="L21" s="124">
        <f t="shared" ca="1" si="0"/>
        <v>14</v>
      </c>
      <c r="M21" s="124">
        <f t="shared" ca="1" si="0"/>
        <v>1</v>
      </c>
      <c r="N21" s="124">
        <f t="shared" ca="1" si="3"/>
        <v>15</v>
      </c>
      <c r="O21" s="124">
        <f t="shared" ca="1" si="2"/>
        <v>310</v>
      </c>
      <c r="P21" s="124">
        <f t="shared" ca="1" si="2"/>
        <v>12</v>
      </c>
      <c r="Q21" s="124">
        <f t="shared" ca="1" si="2"/>
        <v>60</v>
      </c>
      <c r="R21" s="124">
        <f t="shared" ca="1" si="2"/>
        <v>370</v>
      </c>
    </row>
  </sheetData>
  <pageMargins left="0.7" right="0.7" top="0.75" bottom="0.75" header="0.3" footer="0.3"/>
  <pageSetup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40" customFormat="1" x14ac:dyDescent="0.2">
      <c r="E1" s="141"/>
      <c r="F1" s="141"/>
      <c r="G1" s="141"/>
      <c r="I1" s="141"/>
      <c r="K1" s="141"/>
      <c r="O1" s="142"/>
      <c r="P1" s="142"/>
      <c r="Q1" s="142"/>
      <c r="AE1" s="141"/>
      <c r="AF1" s="141"/>
      <c r="AG1" s="141"/>
      <c r="AH1" s="141"/>
      <c r="AI1" s="141"/>
      <c r="AJ1" s="141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43837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09" t="s">
        <v>272</v>
      </c>
      <c r="L4" s="109"/>
      <c r="M4" s="35"/>
      <c r="O4" s="9"/>
      <c r="P4" s="9"/>
      <c r="Q4" s="73" t="str">
        <f t="shared" ref="Q4:R6" si="0">B5</f>
        <v>Stream Name</v>
      </c>
      <c r="R4" s="74" t="str">
        <f t="shared" si="0"/>
        <v>UT Beech Creek</v>
      </c>
      <c r="S4" s="75"/>
      <c r="T4" s="76" t="s">
        <v>7</v>
      </c>
      <c r="U4" s="77">
        <f>SUM(D15,F15,H15,J15,L15)</f>
        <v>8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274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2</v>
      </c>
      <c r="S5" s="75"/>
      <c r="T5" s="76" t="s">
        <v>8</v>
      </c>
      <c r="U5" s="79">
        <f>U$4/C$8</f>
        <v>2.4390243902439025E-2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2</v>
      </c>
      <c r="D6" s="177"/>
      <c r="E6" s="178"/>
      <c r="F6" s="33" t="s">
        <v>245</v>
      </c>
      <c r="G6" s="122">
        <v>0.38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154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4</v>
      </c>
      <c r="X7" s="102">
        <f>IF(D15=W7,C$13,IF(F15=W7,E$13,IF(H15=W7,G$13,IF(J15=W7,I$13,IF(L15=W7,K$13,)))))</f>
        <v>1</v>
      </c>
      <c r="Y7" s="102">
        <f>D15</f>
        <v>4</v>
      </c>
      <c r="Z7" s="102">
        <f>F15</f>
        <v>2</v>
      </c>
      <c r="AA7" s="102">
        <f>H15</f>
        <v>2</v>
      </c>
      <c r="AB7" s="102">
        <f>J15</f>
        <v>0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1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14"/>
      <c r="L8" s="114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12" t="s">
        <v>60</v>
      </c>
      <c r="D9" s="112"/>
      <c r="E9" s="120"/>
      <c r="F9" s="43" t="s">
        <v>113</v>
      </c>
      <c r="G9" s="117"/>
      <c r="H9" s="117"/>
      <c r="I9" s="27"/>
      <c r="J9" s="43" t="s">
        <v>114</v>
      </c>
      <c r="K9" s="112"/>
      <c r="L9" s="112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4</v>
      </c>
      <c r="X9" s="102">
        <f>IF(D16=W9,C$13,IF(F16=W9,E$13,IF(H16=W9,G$13,IF(J16=W9,I$13,IF(L16=W9,K$13,)))))</f>
        <v>1</v>
      </c>
      <c r="Y9" s="102">
        <f>D16</f>
        <v>4</v>
      </c>
      <c r="Z9" s="102">
        <f>F16</f>
        <v>3</v>
      </c>
      <c r="AA9" s="102">
        <f>H16</f>
        <v>1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13"/>
      <c r="J10" s="44" t="s">
        <v>207</v>
      </c>
      <c r="K10" s="113"/>
      <c r="L10" s="11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2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0.25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11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4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2</v>
      </c>
      <c r="AA13" s="98">
        <f>H19</f>
        <v>4</v>
      </c>
      <c r="AB13" s="98">
        <f>J19</f>
        <v>1</v>
      </c>
      <c r="AC13" s="98">
        <f>L19</f>
        <v>1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07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08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4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/>
      <c r="K15" s="49" t="s">
        <v>26</v>
      </c>
      <c r="L15" s="51"/>
      <c r="M15" s="52">
        <f>SUM(1*D15,2*F15,3*H15,4*J15,5*L15)</f>
        <v>14</v>
      </c>
      <c r="O15" s="99">
        <f>SUM(D15,F15,H15,J15,L15)</f>
        <v>8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2</v>
      </c>
      <c r="X15" s="106">
        <f>IF(D20=W15,C$13,IF(F20=W15,E$13,IF(H20=W15,G$13,IF(J20=W15,I$13,IF(L20=W15,K$13,)))))</f>
        <v>3</v>
      </c>
      <c r="Y15" s="106">
        <f>D20</f>
        <v>1</v>
      </c>
      <c r="Z15" s="102">
        <f>F1919</f>
        <v>0</v>
      </c>
      <c r="AA15" s="102">
        <f>H20</f>
        <v>2</v>
      </c>
      <c r="AB15" s="102">
        <f>J20</f>
        <v>1</v>
      </c>
      <c r="AC15" s="102">
        <f>L20</f>
        <v>1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3</v>
      </c>
      <c r="G16" s="54" t="s">
        <v>191</v>
      </c>
      <c r="H16" s="56">
        <v>1</v>
      </c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13</v>
      </c>
      <c r="O16" s="99">
        <f>SUM(D16,F16,H16,J16,L16)</f>
        <v>8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0.25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2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1</v>
      </c>
      <c r="K17" s="45" t="s">
        <v>247</v>
      </c>
      <c r="L17" s="56">
        <v>1</v>
      </c>
      <c r="M17" s="57">
        <f t="shared" si="1"/>
        <v>23</v>
      </c>
      <c r="O17" s="99">
        <f>SUM(D17,H17,J17,L17)</f>
        <v>8</v>
      </c>
      <c r="P17" s="99"/>
      <c r="Q17" s="78" t="str">
        <f>F6</f>
        <v>Drainage Area (mi2)</v>
      </c>
      <c r="R17" s="74">
        <f>G6</f>
        <v>0.38</v>
      </c>
      <c r="S17" s="75"/>
      <c r="T17" s="76" t="s">
        <v>21</v>
      </c>
      <c r="U17" s="86">
        <f>X17</f>
        <v>4</v>
      </c>
      <c r="V17" s="106"/>
      <c r="W17" s="106">
        <f>LARGE(Y17:AC17,1)</f>
        <v>3</v>
      </c>
      <c r="X17" s="106">
        <f>IF(D21=W17,C$13,IF(F21=W17,E$13,IF(H21=W17,G$13,IF(J21=W17,I$13,IF(L21=W17,K$13,)))))</f>
        <v>4</v>
      </c>
      <c r="Y17" s="106">
        <f>D21</f>
        <v>1</v>
      </c>
      <c r="Z17" s="102">
        <f>F21</f>
        <v>1</v>
      </c>
      <c r="AA17" s="102">
        <f>H21</f>
        <v>1</v>
      </c>
      <c r="AB17" s="102">
        <f>J21</f>
        <v>3</v>
      </c>
      <c r="AC17" s="102">
        <f>L21</f>
        <v>2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4</v>
      </c>
      <c r="I18" s="54" t="s">
        <v>31</v>
      </c>
      <c r="J18" s="56">
        <v>3</v>
      </c>
      <c r="K18" s="54" t="s">
        <v>32</v>
      </c>
      <c r="L18" s="56">
        <v>1</v>
      </c>
      <c r="M18" s="57">
        <f t="shared" si="1"/>
        <v>29</v>
      </c>
      <c r="O18" s="99">
        <f>SUM(D18,H18,J18,L18)</f>
        <v>8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0.375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2</v>
      </c>
      <c r="G19" s="54" t="s">
        <v>34</v>
      </c>
      <c r="H19" s="56">
        <v>4</v>
      </c>
      <c r="I19" s="54" t="s">
        <v>229</v>
      </c>
      <c r="J19" s="55">
        <v>1</v>
      </c>
      <c r="K19" s="54" t="s">
        <v>35</v>
      </c>
      <c r="L19" s="56">
        <v>1</v>
      </c>
      <c r="M19" s="57">
        <f>SUM(1*D19,2*F19,3*H19,4*J19,5*L19)</f>
        <v>25</v>
      </c>
      <c r="O19" s="99">
        <f>SUM(D19,F19,H19,J19,L19)</f>
        <v>8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1</v>
      </c>
      <c r="E20" s="54" t="s">
        <v>227</v>
      </c>
      <c r="F20" s="55">
        <v>3</v>
      </c>
      <c r="G20" s="54" t="s">
        <v>34</v>
      </c>
      <c r="H20" s="56">
        <v>2</v>
      </c>
      <c r="I20" s="54" t="s">
        <v>230</v>
      </c>
      <c r="J20" s="55">
        <v>1</v>
      </c>
      <c r="K20" s="54" t="s">
        <v>37</v>
      </c>
      <c r="L20" s="56">
        <v>1</v>
      </c>
      <c r="M20" s="57">
        <f t="shared" si="1"/>
        <v>22</v>
      </c>
      <c r="O20" s="99">
        <f>SUM(D20,F20,H20,J20,L20)</f>
        <v>8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1</v>
      </c>
      <c r="E21" s="58" t="s">
        <v>39</v>
      </c>
      <c r="F21" s="59">
        <v>1</v>
      </c>
      <c r="G21" s="58" t="s">
        <v>40</v>
      </c>
      <c r="H21" s="60">
        <v>1</v>
      </c>
      <c r="I21" s="58" t="s">
        <v>87</v>
      </c>
      <c r="J21" s="60">
        <v>3</v>
      </c>
      <c r="K21" s="58" t="s">
        <v>42</v>
      </c>
      <c r="L21" s="60">
        <v>2</v>
      </c>
      <c r="M21" s="61">
        <f t="shared" si="1"/>
        <v>28</v>
      </c>
      <c r="O21" s="99">
        <f>SUM(D21,F21,H21,J21,L21)</f>
        <v>8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07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08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154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2:R2"/>
    <mergeCell ref="Q3:R3"/>
    <mergeCell ref="T3:U3"/>
    <mergeCell ref="Q9:R9"/>
    <mergeCell ref="Q16:R16"/>
    <mergeCell ref="C14:L14"/>
    <mergeCell ref="E17:F17"/>
    <mergeCell ref="E18:F18"/>
    <mergeCell ref="C22:L22"/>
    <mergeCell ref="C28:M28"/>
    <mergeCell ref="C11:M11"/>
    <mergeCell ref="C12:L12"/>
    <mergeCell ref="C13:D13"/>
    <mergeCell ref="E13:F13"/>
    <mergeCell ref="G13:H13"/>
    <mergeCell ref="I13:J13"/>
    <mergeCell ref="K13:L13"/>
    <mergeCell ref="C3:E3"/>
    <mergeCell ref="C4:E4"/>
    <mergeCell ref="C7:E7"/>
    <mergeCell ref="G7:M7"/>
    <mergeCell ref="D8:E8"/>
    <mergeCell ref="C5:E5"/>
    <mergeCell ref="C6:E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43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45"/>
      <c r="P1" s="145"/>
      <c r="Q1" s="145"/>
      <c r="AE1" s="144"/>
      <c r="AF1" s="144"/>
      <c r="AG1" s="144"/>
      <c r="AH1" s="144"/>
      <c r="AI1" s="144"/>
      <c r="AJ1" s="144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43837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Brunson Swamp</v>
      </c>
      <c r="S4" s="75"/>
      <c r="T4" s="76" t="s">
        <v>7</v>
      </c>
      <c r="U4" s="77">
        <f>SUM(D15,F15,H15,J15,L15)</f>
        <v>8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275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13</v>
      </c>
      <c r="S5" s="75"/>
      <c r="T5" s="76" t="s">
        <v>8</v>
      </c>
      <c r="U5" s="79">
        <f>U$4/C$8</f>
        <v>2.4390243902439025E-2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13</v>
      </c>
      <c r="D6" s="177"/>
      <c r="E6" s="178"/>
      <c r="F6" s="33" t="s">
        <v>245</v>
      </c>
      <c r="G6" s="122">
        <v>20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158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2</v>
      </c>
      <c r="AB7" s="102">
        <f>J15</f>
        <v>1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0.375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4</v>
      </c>
      <c r="X9" s="102">
        <f>IF(D16=W9,C$13,IF(F16=W9,E$13,IF(H16=W9,G$13,IF(J16=W9,I$13,IF(L16=W9,K$13,)))))</f>
        <v>1</v>
      </c>
      <c r="Y9" s="102">
        <f>D16</f>
        <v>4</v>
      </c>
      <c r="Z9" s="102">
        <f>F16</f>
        <v>1</v>
      </c>
      <c r="AA9" s="102">
        <f>H16</f>
        <v>2</v>
      </c>
      <c r="AB9" s="102">
        <f>J16</f>
        <v>1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3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0.375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2</v>
      </c>
      <c r="W13" s="98">
        <f>LARGE(Y13:AC13,1)</f>
        <v>3</v>
      </c>
      <c r="X13" s="98">
        <f>IF(D19=W13,C$13,IF(F19=W13,E$13,IF(H19=W13,G$13,IF(J19=W13,I$13,IF(L19=W13,K$13,)))))</f>
        <v>2</v>
      </c>
      <c r="Y13" s="98">
        <f>D19</f>
        <v>2</v>
      </c>
      <c r="Z13" s="98">
        <f>F19</f>
        <v>3</v>
      </c>
      <c r="AA13" s="98">
        <f>H19</f>
        <v>3</v>
      </c>
      <c r="AB13" s="98">
        <f>J19</f>
        <v>0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0.375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>
        <v>1</v>
      </c>
      <c r="K15" s="49" t="s">
        <v>26</v>
      </c>
      <c r="L15" s="51"/>
      <c r="M15" s="52">
        <f>SUM(1*D15,2*F15,3*H15,4*J15,5*L15)</f>
        <v>17</v>
      </c>
      <c r="O15" s="99">
        <f>SUM(D15,F15,H15,J15,L15)</f>
        <v>8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4</v>
      </c>
      <c r="X15" s="106">
        <f>IF(D20=W15,C$13,IF(F20=W15,E$13,IF(H20=W15,G$13,IF(J20=W15,I$13,IF(L20=W15,K$13,)))))</f>
        <v>3</v>
      </c>
      <c r="Y15" s="106">
        <f>D20</f>
        <v>1</v>
      </c>
      <c r="Z15" s="102">
        <f>F1919</f>
        <v>0</v>
      </c>
      <c r="AA15" s="102">
        <f>H20</f>
        <v>4</v>
      </c>
      <c r="AB15" s="102">
        <f>J20</f>
        <v>1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1</v>
      </c>
      <c r="G16" s="54" t="s">
        <v>191</v>
      </c>
      <c r="H16" s="56">
        <v>2</v>
      </c>
      <c r="I16" s="54" t="s">
        <v>192</v>
      </c>
      <c r="J16" s="56">
        <v>1</v>
      </c>
      <c r="K16" s="54" t="s">
        <v>199</v>
      </c>
      <c r="L16" s="56"/>
      <c r="M16" s="57">
        <f t="shared" ref="M16:M21" si="1">SUM(1*D16,2*F16,3*H16,4*J16,5*L16)</f>
        <v>16</v>
      </c>
      <c r="O16" s="99">
        <f>SUM(D16,F16,H16,J16,L16)</f>
        <v>8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1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1</v>
      </c>
      <c r="K17" s="45" t="s">
        <v>247</v>
      </c>
      <c r="L17" s="56">
        <v>2</v>
      </c>
      <c r="M17" s="57">
        <f t="shared" si="1"/>
        <v>27</v>
      </c>
      <c r="O17" s="99">
        <f>SUM(D17,H17,J17,L17)</f>
        <v>8</v>
      </c>
      <c r="P17" s="99"/>
      <c r="Q17" s="78" t="str">
        <f>F6</f>
        <v>Drainage Area (mi2)</v>
      </c>
      <c r="R17" s="74">
        <f>G6</f>
        <v>20</v>
      </c>
      <c r="S17" s="75"/>
      <c r="T17" s="76" t="s">
        <v>21</v>
      </c>
      <c r="U17" s="86">
        <f>X17</f>
        <v>3</v>
      </c>
      <c r="V17" s="106"/>
      <c r="W17" s="106">
        <f>LARGE(Y17:AC17,1)</f>
        <v>3</v>
      </c>
      <c r="X17" s="106">
        <f>IF(D21=W17,C$13,IF(F21=W17,E$13,IF(H21=W17,G$13,IF(J21=W17,I$13,IF(L21=W17,K$13,)))))</f>
        <v>3</v>
      </c>
      <c r="Y17" s="106">
        <f>D21</f>
        <v>0</v>
      </c>
      <c r="Z17" s="102">
        <f>F21</f>
        <v>2</v>
      </c>
      <c r="AA17" s="102">
        <f>H21</f>
        <v>3</v>
      </c>
      <c r="AB17" s="102">
        <f>J21</f>
        <v>1</v>
      </c>
      <c r="AC17" s="102">
        <f>L21</f>
        <v>2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2</v>
      </c>
      <c r="I18" s="54" t="s">
        <v>31</v>
      </c>
      <c r="J18" s="56">
        <v>3</v>
      </c>
      <c r="K18" s="54" t="s">
        <v>32</v>
      </c>
      <c r="L18" s="56">
        <v>3</v>
      </c>
      <c r="M18" s="57">
        <f t="shared" si="1"/>
        <v>33</v>
      </c>
      <c r="O18" s="99">
        <f>SUM(D18,H18,J18,L18)</f>
        <v>8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0.375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2</v>
      </c>
      <c r="E19" s="54" t="s">
        <v>228</v>
      </c>
      <c r="F19" s="55">
        <v>3</v>
      </c>
      <c r="G19" s="54" t="s">
        <v>34</v>
      </c>
      <c r="H19" s="56">
        <v>3</v>
      </c>
      <c r="I19" s="54" t="s">
        <v>229</v>
      </c>
      <c r="J19" s="55"/>
      <c r="K19" s="54" t="s">
        <v>35</v>
      </c>
      <c r="L19" s="56"/>
      <c r="M19" s="57">
        <f>SUM(1*D19,2*F19,3*H19,4*J19,5*L19)</f>
        <v>17</v>
      </c>
      <c r="O19" s="99">
        <f>SUM(D19,F19,H19,J19,L19)</f>
        <v>8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1</v>
      </c>
      <c r="E20" s="54" t="s">
        <v>227</v>
      </c>
      <c r="F20" s="55">
        <v>2</v>
      </c>
      <c r="G20" s="54" t="s">
        <v>34</v>
      </c>
      <c r="H20" s="56">
        <v>4</v>
      </c>
      <c r="I20" s="54" t="s">
        <v>230</v>
      </c>
      <c r="J20" s="55">
        <v>1</v>
      </c>
      <c r="K20" s="54" t="s">
        <v>37</v>
      </c>
      <c r="L20" s="56"/>
      <c r="M20" s="57">
        <f t="shared" si="1"/>
        <v>21</v>
      </c>
      <c r="O20" s="99">
        <f>SUM(D20,F20,H20,J20,L20)</f>
        <v>8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/>
      <c r="E21" s="58" t="s">
        <v>39</v>
      </c>
      <c r="F21" s="59">
        <v>2</v>
      </c>
      <c r="G21" s="58" t="s">
        <v>40</v>
      </c>
      <c r="H21" s="60">
        <v>3</v>
      </c>
      <c r="I21" s="58" t="s">
        <v>87</v>
      </c>
      <c r="J21" s="60">
        <v>1</v>
      </c>
      <c r="K21" s="58" t="s">
        <v>42</v>
      </c>
      <c r="L21" s="60">
        <v>2</v>
      </c>
      <c r="M21" s="61">
        <f t="shared" si="1"/>
        <v>27</v>
      </c>
      <c r="O21" s="99">
        <f>SUM(D21,F21,H21,J21,L21)</f>
        <v>8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158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46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47"/>
      <c r="P1" s="147"/>
      <c r="Q1" s="147"/>
      <c r="V1" s="148"/>
      <c r="W1" s="148"/>
      <c r="X1" s="148"/>
      <c r="Y1" s="148"/>
      <c r="Z1" s="148"/>
      <c r="AA1" s="148"/>
      <c r="AB1" s="148"/>
      <c r="AC1" s="148"/>
      <c r="AD1" s="148"/>
      <c r="AE1" s="149"/>
      <c r="AF1" s="149"/>
      <c r="AG1" s="149"/>
      <c r="AH1" s="149"/>
      <c r="AI1" s="149"/>
      <c r="AJ1" s="149"/>
      <c r="AK1" s="148"/>
      <c r="AL1" s="148"/>
      <c r="AM1" s="148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43837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Shanks Creek</v>
      </c>
      <c r="S4" s="75"/>
      <c r="T4" s="76" t="s">
        <v>7</v>
      </c>
      <c r="U4" s="77">
        <f>SUM(D15,F15,H15,J15,L15)</f>
        <v>10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276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9</v>
      </c>
      <c r="S5" s="75"/>
      <c r="T5" s="76" t="s">
        <v>8</v>
      </c>
      <c r="U5" s="79">
        <f>U$4/C$8</f>
        <v>3.048780487804878E-2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9</v>
      </c>
      <c r="D6" s="177"/>
      <c r="E6" s="178"/>
      <c r="F6" s="33" t="s">
        <v>245</v>
      </c>
      <c r="G6" s="122">
        <v>3.61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201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2</v>
      </c>
      <c r="AB7" s="102">
        <f>J15</f>
        <v>1</v>
      </c>
      <c r="AC7" s="102">
        <f>L15</f>
        <v>2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5</v>
      </c>
      <c r="X9" s="102">
        <f>IF(D16=W9,C$13,IF(F16=W9,E$13,IF(H16=W9,G$13,IF(J16=W9,I$13,IF(L16=W9,K$13,)))))</f>
        <v>1</v>
      </c>
      <c r="Y9" s="102">
        <f>D16</f>
        <v>5</v>
      </c>
      <c r="Z9" s="102">
        <f>F16</f>
        <v>3</v>
      </c>
      <c r="AA9" s="102">
        <f>H16</f>
        <v>2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0.5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4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0.4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1</v>
      </c>
      <c r="W13" s="98">
        <f>LARGE(Y13:AC13,1)</f>
        <v>3</v>
      </c>
      <c r="X13" s="98">
        <f>IF(D19=W13,C$13,IF(F19=W13,E$13,IF(H19=W13,G$13,IF(J19=W13,I$13,IF(L19=W13,K$13,)))))</f>
        <v>1</v>
      </c>
      <c r="Y13" s="98">
        <f>D19</f>
        <v>3</v>
      </c>
      <c r="Z13" s="98">
        <f>F19</f>
        <v>3</v>
      </c>
      <c r="AA13" s="98">
        <f>H19</f>
        <v>3</v>
      </c>
      <c r="AB13" s="98">
        <f>J19</f>
        <v>1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0.3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>
        <v>1</v>
      </c>
      <c r="K15" s="49" t="s">
        <v>26</v>
      </c>
      <c r="L15" s="51">
        <v>2</v>
      </c>
      <c r="M15" s="52">
        <f>SUM(1*D15,2*F15,3*H15,4*J15,5*L15)</f>
        <v>27</v>
      </c>
      <c r="O15" s="99">
        <f>SUM(D15,F15,H15,J15,L15)</f>
        <v>10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4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4</v>
      </c>
      <c r="AB15" s="102">
        <f>J20</f>
        <v>1</v>
      </c>
      <c r="AC15" s="102">
        <f>L20</f>
        <v>2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5</v>
      </c>
      <c r="E16" s="54" t="s">
        <v>28</v>
      </c>
      <c r="F16" s="55">
        <v>3</v>
      </c>
      <c r="G16" s="54" t="s">
        <v>191</v>
      </c>
      <c r="H16" s="56">
        <v>2</v>
      </c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17</v>
      </c>
      <c r="O16" s="99">
        <f>SUM(D16,F16,H16,J16,L16)</f>
        <v>10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0.4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2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3</v>
      </c>
      <c r="K17" s="45" t="s">
        <v>247</v>
      </c>
      <c r="L17" s="56">
        <v>1</v>
      </c>
      <c r="M17" s="57">
        <f t="shared" si="1"/>
        <v>31</v>
      </c>
      <c r="O17" s="99">
        <f>SUM(D17,H17,J17,L17)</f>
        <v>10</v>
      </c>
      <c r="P17" s="99"/>
      <c r="Q17" s="78" t="str">
        <f>F6</f>
        <v>Drainage Area (mi2)</v>
      </c>
      <c r="R17" s="74">
        <f>G6</f>
        <v>3.61</v>
      </c>
      <c r="S17" s="75"/>
      <c r="T17" s="76" t="s">
        <v>21</v>
      </c>
      <c r="U17" s="86">
        <f>X17</f>
        <v>4</v>
      </c>
      <c r="V17" s="106"/>
      <c r="W17" s="106">
        <f>LARGE(Y17:AC17,1)</f>
        <v>4</v>
      </c>
      <c r="X17" s="106">
        <f>IF(D21=W17,C$13,IF(F21=W17,E$13,IF(H21=W17,G$13,IF(J21=W17,I$13,IF(L21=W17,K$13,)))))</f>
        <v>4</v>
      </c>
      <c r="Y17" s="106">
        <f>D21</f>
        <v>1</v>
      </c>
      <c r="Z17" s="102">
        <f>F21</f>
        <v>1</v>
      </c>
      <c r="AA17" s="102">
        <f>H21</f>
        <v>2</v>
      </c>
      <c r="AB17" s="102">
        <f>J21</f>
        <v>4</v>
      </c>
      <c r="AC17" s="102">
        <f>L21</f>
        <v>2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5</v>
      </c>
      <c r="I18" s="54" t="s">
        <v>31</v>
      </c>
      <c r="J18" s="56">
        <v>3</v>
      </c>
      <c r="K18" s="54" t="s">
        <v>32</v>
      </c>
      <c r="L18" s="56">
        <v>2</v>
      </c>
      <c r="M18" s="57">
        <f t="shared" si="1"/>
        <v>37</v>
      </c>
      <c r="O18" s="99">
        <f>SUM(D18,H18,J18,L18)</f>
        <v>10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0.4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3</v>
      </c>
      <c r="E19" s="54" t="s">
        <v>228</v>
      </c>
      <c r="F19" s="55">
        <v>3</v>
      </c>
      <c r="G19" s="54" t="s">
        <v>34</v>
      </c>
      <c r="H19" s="56">
        <v>3</v>
      </c>
      <c r="I19" s="54" t="s">
        <v>229</v>
      </c>
      <c r="J19" s="55">
        <v>1</v>
      </c>
      <c r="K19" s="54" t="s">
        <v>35</v>
      </c>
      <c r="L19" s="56"/>
      <c r="M19" s="57">
        <f>SUM(1*D19,2*F19,3*H19,4*J19,5*L19)</f>
        <v>22</v>
      </c>
      <c r="O19" s="99">
        <f>SUM(D19,F19,H19,J19,L19)</f>
        <v>10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3</v>
      </c>
      <c r="G20" s="54" t="s">
        <v>34</v>
      </c>
      <c r="H20" s="56">
        <v>4</v>
      </c>
      <c r="I20" s="54" t="s">
        <v>230</v>
      </c>
      <c r="J20" s="55">
        <v>1</v>
      </c>
      <c r="K20" s="54" t="s">
        <v>37</v>
      </c>
      <c r="L20" s="56">
        <v>2</v>
      </c>
      <c r="M20" s="57">
        <f t="shared" si="1"/>
        <v>32</v>
      </c>
      <c r="O20" s="99">
        <f>SUM(D20,F20,H20,J20,L20)</f>
        <v>10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1</v>
      </c>
      <c r="E21" s="58" t="s">
        <v>39</v>
      </c>
      <c r="F21" s="59">
        <v>1</v>
      </c>
      <c r="G21" s="58" t="s">
        <v>40</v>
      </c>
      <c r="H21" s="60">
        <v>2</v>
      </c>
      <c r="I21" s="58" t="s">
        <v>87</v>
      </c>
      <c r="J21" s="60">
        <v>4</v>
      </c>
      <c r="K21" s="58" t="s">
        <v>42</v>
      </c>
      <c r="L21" s="60">
        <v>2</v>
      </c>
      <c r="M21" s="61">
        <f t="shared" si="1"/>
        <v>35</v>
      </c>
      <c r="O21" s="99">
        <f>SUM(D21,F21,H21,J21,L21)</f>
        <v>10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201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43837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Mill Creek</v>
      </c>
      <c r="S4" s="75"/>
      <c r="T4" s="76" t="s">
        <v>7</v>
      </c>
      <c r="U4" s="77">
        <f>SUM(D15,F15,H15,J15,L15)</f>
        <v>7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277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3</v>
      </c>
      <c r="S5" s="75"/>
      <c r="T5" s="76" t="s">
        <v>8</v>
      </c>
      <c r="U5" s="79">
        <f>U$4/C$8</f>
        <v>2.1341463414634148E-2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3</v>
      </c>
      <c r="D6" s="177"/>
      <c r="E6" s="178"/>
      <c r="F6" s="33" t="s">
        <v>245</v>
      </c>
      <c r="G6" s="122">
        <v>0.39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125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3</v>
      </c>
      <c r="AA7" s="102">
        <f>H15</f>
        <v>1</v>
      </c>
      <c r="AB7" s="102">
        <f>J15</f>
        <v>0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0.42857142857142855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4</v>
      </c>
      <c r="X9" s="102">
        <f>IF(D16=W9,C$13,IF(F16=W9,E$13,IF(H16=W9,G$13,IF(J16=W9,I$13,IF(L16=W9,K$13,)))))</f>
        <v>1</v>
      </c>
      <c r="Y9" s="102">
        <f>D16</f>
        <v>4</v>
      </c>
      <c r="Z9" s="102">
        <f>F16</f>
        <v>3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0.5714285714285714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2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0.2857142857142857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2</v>
      </c>
      <c r="W13" s="98">
        <f>LARGE(Y13:AC13,1)</f>
        <v>3</v>
      </c>
      <c r="X13" s="98">
        <f>IF(D19=W13,C$13,IF(F19=W13,E$13,IF(H19=W13,G$13,IF(J19=W13,I$13,IF(L19=W13,K$13,)))))</f>
        <v>2</v>
      </c>
      <c r="Y13" s="98">
        <f>D19</f>
        <v>1</v>
      </c>
      <c r="Z13" s="98">
        <f>F19</f>
        <v>3</v>
      </c>
      <c r="AA13" s="98">
        <f>H19</f>
        <v>2</v>
      </c>
      <c r="AB13" s="98">
        <f>J19</f>
        <v>1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0.42857142857142855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3</v>
      </c>
      <c r="G15" s="49" t="s">
        <v>24</v>
      </c>
      <c r="H15" s="51">
        <v>1</v>
      </c>
      <c r="I15" s="49" t="s">
        <v>25</v>
      </c>
      <c r="J15" s="51"/>
      <c r="K15" s="49" t="s">
        <v>26</v>
      </c>
      <c r="L15" s="51"/>
      <c r="M15" s="52">
        <f>SUM(1*D15,2*F15,3*H15,4*J15,5*L15)</f>
        <v>12</v>
      </c>
      <c r="O15" s="99">
        <f>SUM(D15,F15,H15,J15,L15)</f>
        <v>7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1</v>
      </c>
      <c r="Z15" s="102">
        <f>F1919</f>
        <v>0</v>
      </c>
      <c r="AA15" s="102">
        <f>H20</f>
        <v>3</v>
      </c>
      <c r="AB15" s="102">
        <f>J20</f>
        <v>1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3</v>
      </c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10</v>
      </c>
      <c r="O16" s="99">
        <f>SUM(D16,F16,H16,J16,L16)</f>
        <v>7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0.42857142857142855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1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1</v>
      </c>
      <c r="K17" s="45" t="s">
        <v>247</v>
      </c>
      <c r="L17" s="56">
        <v>1</v>
      </c>
      <c r="M17" s="57">
        <f t="shared" si="1"/>
        <v>22</v>
      </c>
      <c r="O17" s="99">
        <f>SUM(D17,H17,J17,L17)</f>
        <v>7</v>
      </c>
      <c r="P17" s="99"/>
      <c r="Q17" s="78" t="str">
        <f>F6</f>
        <v>Drainage Area (mi2)</v>
      </c>
      <c r="R17" s="74">
        <f>G6</f>
        <v>0.39</v>
      </c>
      <c r="S17" s="75"/>
      <c r="T17" s="76" t="s">
        <v>21</v>
      </c>
      <c r="U17" s="86">
        <f>X17</f>
        <v>2</v>
      </c>
      <c r="V17" s="106"/>
      <c r="W17" s="106">
        <f>LARGE(Y17:AC17,1)</f>
        <v>2</v>
      </c>
      <c r="X17" s="106">
        <f>IF(D21=W17,C$13,IF(F21=W17,E$13,IF(H21=W17,G$13,IF(J21=W17,I$13,IF(L21=W17,K$13,)))))</f>
        <v>2</v>
      </c>
      <c r="Y17" s="106">
        <f>D21</f>
        <v>1</v>
      </c>
      <c r="Z17" s="102">
        <f>F21</f>
        <v>2</v>
      </c>
      <c r="AA17" s="102">
        <f>H21</f>
        <v>2</v>
      </c>
      <c r="AB17" s="102">
        <f>J21</f>
        <v>1</v>
      </c>
      <c r="AC17" s="102">
        <f>L21</f>
        <v>1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3</v>
      </c>
      <c r="I18" s="54" t="s">
        <v>31</v>
      </c>
      <c r="J18" s="56">
        <v>3</v>
      </c>
      <c r="K18" s="54" t="s">
        <v>32</v>
      </c>
      <c r="L18" s="56">
        <v>1</v>
      </c>
      <c r="M18" s="57">
        <f t="shared" si="1"/>
        <v>26</v>
      </c>
      <c r="O18" s="99">
        <f>SUM(D18,H18,J18,L18)</f>
        <v>7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0.2857142857142857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>
        <v>1</v>
      </c>
      <c r="E19" s="54" t="s">
        <v>228</v>
      </c>
      <c r="F19" s="55">
        <v>3</v>
      </c>
      <c r="G19" s="54" t="s">
        <v>34</v>
      </c>
      <c r="H19" s="56">
        <v>2</v>
      </c>
      <c r="I19" s="54" t="s">
        <v>229</v>
      </c>
      <c r="J19" s="55">
        <v>1</v>
      </c>
      <c r="K19" s="54" t="s">
        <v>35</v>
      </c>
      <c r="L19" s="56"/>
      <c r="M19" s="57">
        <f>SUM(1*D19,2*F19,3*H19,4*J19,5*L19)</f>
        <v>17</v>
      </c>
      <c r="O19" s="99">
        <f>SUM(D19,F19,H19,J19,L19)</f>
        <v>7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>
        <v>1</v>
      </c>
      <c r="E20" s="54" t="s">
        <v>227</v>
      </c>
      <c r="F20" s="55">
        <v>2</v>
      </c>
      <c r="G20" s="54" t="s">
        <v>34</v>
      </c>
      <c r="H20" s="56">
        <v>3</v>
      </c>
      <c r="I20" s="54" t="s">
        <v>230</v>
      </c>
      <c r="J20" s="55">
        <v>1</v>
      </c>
      <c r="K20" s="54" t="s">
        <v>37</v>
      </c>
      <c r="L20" s="56"/>
      <c r="M20" s="57">
        <f t="shared" si="1"/>
        <v>18</v>
      </c>
      <c r="O20" s="99">
        <f>SUM(D20,F20,H20,J20,L20)</f>
        <v>7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1</v>
      </c>
      <c r="E21" s="58" t="s">
        <v>39</v>
      </c>
      <c r="F21" s="59">
        <v>2</v>
      </c>
      <c r="G21" s="58" t="s">
        <v>40</v>
      </c>
      <c r="H21" s="60">
        <v>2</v>
      </c>
      <c r="I21" s="58" t="s">
        <v>87</v>
      </c>
      <c r="J21" s="60">
        <v>1</v>
      </c>
      <c r="K21" s="58" t="s">
        <v>42</v>
      </c>
      <c r="L21" s="60">
        <v>1</v>
      </c>
      <c r="M21" s="61">
        <f t="shared" si="1"/>
        <v>20</v>
      </c>
      <c r="O21" s="99">
        <f>SUM(D21,F21,H21,J21,L21)</f>
        <v>7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125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25" right="0.25" top="0.75" bottom="0.75" header="0.3" footer="0.3"/>
  <pageSetup scale="75" orientation="landscape" horizontalDpi="0" verticalDpi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Little Fork Creek</v>
      </c>
      <c r="S4" s="75"/>
      <c r="T4" s="76" t="s">
        <v>7</v>
      </c>
      <c r="U4" s="77">
        <f>SUM(D15,F15,H15,J15,L15)</f>
        <v>9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278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12</v>
      </c>
      <c r="S5" s="75"/>
      <c r="T5" s="76" t="s">
        <v>8</v>
      </c>
      <c r="U5" s="79">
        <f>U$4/C$8</f>
        <v>2.7439024390243903E-2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12</v>
      </c>
      <c r="D6" s="177"/>
      <c r="E6" s="178"/>
      <c r="F6" s="33" t="s">
        <v>245</v>
      </c>
      <c r="G6" s="122">
        <v>14.7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185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3</v>
      </c>
      <c r="X7" s="102">
        <f>IF(D15=W7,C$13,IF(F15=W7,E$13,IF(H15=W7,G$13,IF(J15=W7,I$13,IF(L15=W7,K$13,)))))</f>
        <v>1</v>
      </c>
      <c r="Y7" s="102">
        <f>D15</f>
        <v>3</v>
      </c>
      <c r="Z7" s="102">
        <f>F15</f>
        <v>2</v>
      </c>
      <c r="AA7" s="102">
        <f>H15</f>
        <v>1</v>
      </c>
      <c r="AB7" s="102">
        <f>J15</f>
        <v>2</v>
      </c>
      <c r="AC7" s="102">
        <f>L15</f>
        <v>1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0.33333333333333331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4</v>
      </c>
      <c r="X9" s="102">
        <f>IF(D16=W9,C$13,IF(F16=W9,E$13,IF(H16=W9,G$13,IF(J16=W9,I$13,IF(L16=W9,K$13,)))))</f>
        <v>1</v>
      </c>
      <c r="Y9" s="102">
        <f>D16</f>
        <v>4</v>
      </c>
      <c r="Z9" s="102">
        <f>F16</f>
        <v>1</v>
      </c>
      <c r="AA9" s="102">
        <f>H16</f>
        <v>2</v>
      </c>
      <c r="AB9" s="102">
        <f>J16</f>
        <v>1</v>
      </c>
      <c r="AC9" s="102">
        <f>L16</f>
        <v>1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0.44444444444444442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4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0.44444444444444442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2</v>
      </c>
      <c r="W13" s="98">
        <f>LARGE(Y13:AC13,1)</f>
        <v>4</v>
      </c>
      <c r="X13" s="98">
        <f>IF(D19=W13,C$13,IF(F19=W13,E$13,IF(H19=W13,G$13,IF(J19=W13,I$13,IF(L19=W13,K$13,)))))</f>
        <v>2</v>
      </c>
      <c r="Y13" s="98">
        <f>D19</f>
        <v>0</v>
      </c>
      <c r="Z13" s="98">
        <f>F19</f>
        <v>4</v>
      </c>
      <c r="AA13" s="98">
        <f>H19</f>
        <v>4</v>
      </c>
      <c r="AB13" s="98">
        <f>J19</f>
        <v>1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0.44444444444444442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2</v>
      </c>
      <c r="G15" s="49" t="s">
        <v>24</v>
      </c>
      <c r="H15" s="51">
        <v>1</v>
      </c>
      <c r="I15" s="49" t="s">
        <v>25</v>
      </c>
      <c r="J15" s="51">
        <v>2</v>
      </c>
      <c r="K15" s="49" t="s">
        <v>26</v>
      </c>
      <c r="L15" s="51">
        <v>1</v>
      </c>
      <c r="M15" s="52">
        <f>SUM(1*D15,2*F15,3*H15,4*J15,5*L15)</f>
        <v>23</v>
      </c>
      <c r="O15" s="99">
        <f>SUM(D15,F15,H15,J15,L15)</f>
        <v>9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3</v>
      </c>
      <c r="AB15" s="102">
        <f>J20</f>
        <v>2</v>
      </c>
      <c r="AC15" s="102">
        <f>L20</f>
        <v>2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4</v>
      </c>
      <c r="E16" s="54" t="s">
        <v>28</v>
      </c>
      <c r="F16" s="55">
        <v>1</v>
      </c>
      <c r="G16" s="54" t="s">
        <v>191</v>
      </c>
      <c r="H16" s="56">
        <v>2</v>
      </c>
      <c r="I16" s="54" t="s">
        <v>192</v>
      </c>
      <c r="J16" s="56">
        <v>1</v>
      </c>
      <c r="K16" s="54" t="s">
        <v>199</v>
      </c>
      <c r="L16" s="56">
        <v>1</v>
      </c>
      <c r="M16" s="57">
        <f t="shared" ref="M16:M21" si="1">SUM(1*D16,2*F16,3*H16,4*J16,5*L16)</f>
        <v>21</v>
      </c>
      <c r="O16" s="99">
        <f>SUM(D16,F16,H16,J16,L16)</f>
        <v>9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0.33333333333333331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2</v>
      </c>
      <c r="E17" s="189"/>
      <c r="F17" s="190"/>
      <c r="G17" s="17" t="s">
        <v>246</v>
      </c>
      <c r="H17" s="56">
        <v>3</v>
      </c>
      <c r="I17" s="17" t="s">
        <v>249</v>
      </c>
      <c r="J17" s="56">
        <v>2</v>
      </c>
      <c r="K17" s="45" t="s">
        <v>247</v>
      </c>
      <c r="L17" s="56">
        <v>2</v>
      </c>
      <c r="M17" s="57">
        <f t="shared" si="1"/>
        <v>29</v>
      </c>
      <c r="O17" s="99">
        <f>SUM(D17,H17,J17,L17)</f>
        <v>9</v>
      </c>
      <c r="P17" s="99"/>
      <c r="Q17" s="78" t="str">
        <f>F6</f>
        <v>Drainage Area (mi2)</v>
      </c>
      <c r="R17" s="74">
        <f>G6</f>
        <v>14.7</v>
      </c>
      <c r="S17" s="75"/>
      <c r="T17" s="76" t="s">
        <v>21</v>
      </c>
      <c r="U17" s="86">
        <f>X17</f>
        <v>2</v>
      </c>
      <c r="V17" s="106"/>
      <c r="W17" s="106">
        <f>LARGE(Y17:AC17,1)</f>
        <v>3</v>
      </c>
      <c r="X17" s="106">
        <f>IF(D21=W17,C$13,IF(F21=W17,E$13,IF(H21=W17,G$13,IF(J21=W17,I$13,IF(L21=W17,K$13,)))))</f>
        <v>2</v>
      </c>
      <c r="Y17" s="106">
        <f>D21</f>
        <v>1</v>
      </c>
      <c r="Z17" s="102">
        <f>F21</f>
        <v>3</v>
      </c>
      <c r="AA17" s="102">
        <f>H21</f>
        <v>2</v>
      </c>
      <c r="AB17" s="102">
        <f>J21</f>
        <v>2</v>
      </c>
      <c r="AC17" s="102">
        <f>L21</f>
        <v>1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1</v>
      </c>
      <c r="E18" s="189"/>
      <c r="F18" s="190"/>
      <c r="G18" s="54" t="s">
        <v>30</v>
      </c>
      <c r="H18" s="56">
        <v>4</v>
      </c>
      <c r="I18" s="54" t="s">
        <v>31</v>
      </c>
      <c r="J18" s="56">
        <v>2</v>
      </c>
      <c r="K18" s="54" t="s">
        <v>32</v>
      </c>
      <c r="L18" s="56">
        <v>2</v>
      </c>
      <c r="M18" s="57">
        <f t="shared" si="1"/>
        <v>31</v>
      </c>
      <c r="O18" s="99">
        <f>SUM(D18,H18,J18,L18)</f>
        <v>9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0.33333333333333331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4</v>
      </c>
      <c r="G19" s="54" t="s">
        <v>34</v>
      </c>
      <c r="H19" s="56">
        <v>4</v>
      </c>
      <c r="I19" s="54" t="s">
        <v>229</v>
      </c>
      <c r="J19" s="55">
        <v>1</v>
      </c>
      <c r="K19" s="54" t="s">
        <v>35</v>
      </c>
      <c r="L19" s="56"/>
      <c r="M19" s="57">
        <f>SUM(1*D19,2*F19,3*H19,4*J19,5*L19)</f>
        <v>24</v>
      </c>
      <c r="O19" s="99">
        <f>SUM(D19,F19,H19,J19,L19)</f>
        <v>9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1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2</v>
      </c>
      <c r="G20" s="54" t="s">
        <v>34</v>
      </c>
      <c r="H20" s="56">
        <v>3</v>
      </c>
      <c r="I20" s="54" t="s">
        <v>230</v>
      </c>
      <c r="J20" s="55">
        <v>2</v>
      </c>
      <c r="K20" s="54" t="s">
        <v>37</v>
      </c>
      <c r="L20" s="56">
        <v>2</v>
      </c>
      <c r="M20" s="57">
        <f t="shared" si="1"/>
        <v>31</v>
      </c>
      <c r="O20" s="99">
        <f>SUM(D20,F20,H20,J20,L20)</f>
        <v>9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3.0487804878048782E-3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1</v>
      </c>
      <c r="E21" s="58" t="s">
        <v>39</v>
      </c>
      <c r="F21" s="59">
        <v>3</v>
      </c>
      <c r="G21" s="58" t="s">
        <v>40</v>
      </c>
      <c r="H21" s="60">
        <v>2</v>
      </c>
      <c r="I21" s="58" t="s">
        <v>87</v>
      </c>
      <c r="J21" s="60">
        <v>2</v>
      </c>
      <c r="K21" s="58" t="s">
        <v>42</v>
      </c>
      <c r="L21" s="60">
        <v>1</v>
      </c>
      <c r="M21" s="61">
        <f t="shared" si="1"/>
        <v>26</v>
      </c>
      <c r="O21" s="99">
        <f>SUM(D21,F21,H21,J21,L21)</f>
        <v>9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16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80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>
        <v>1</v>
      </c>
      <c r="K23" s="49" t="s">
        <v>43</v>
      </c>
      <c r="L23" s="51"/>
      <c r="M23" s="63">
        <f t="shared" ref="M23:M27" si="2">SUM(1*D23,2*F23,3*H23,4*J23,5*L23)</f>
        <v>4</v>
      </c>
      <c r="O23" s="99">
        <f>SUM(D23,F23,H23,J23,L23)</f>
        <v>1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265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>
        <v>1</v>
      </c>
      <c r="I24" s="54" t="s">
        <v>41</v>
      </c>
      <c r="J24" s="55"/>
      <c r="K24" s="54" t="s">
        <v>43</v>
      </c>
      <c r="L24" s="56"/>
      <c r="M24" s="65">
        <f t="shared" si="2"/>
        <v>3</v>
      </c>
      <c r="O24" s="99">
        <f t="shared" ref="O24:O27" si="3">SUM(D24,F24,H24,J24,L24)</f>
        <v>1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>
        <v>1</v>
      </c>
      <c r="I25" s="54" t="s">
        <v>225</v>
      </c>
      <c r="J25" s="55"/>
      <c r="K25" s="54" t="s">
        <v>45</v>
      </c>
      <c r="L25" s="56"/>
      <c r="M25" s="65">
        <f t="shared" si="2"/>
        <v>3</v>
      </c>
      <c r="O25" s="99">
        <f t="shared" si="3"/>
        <v>1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>
        <v>1</v>
      </c>
      <c r="I26" s="54" t="s">
        <v>49</v>
      </c>
      <c r="J26" s="55"/>
      <c r="K26" s="54" t="s">
        <v>50</v>
      </c>
      <c r="L26" s="56"/>
      <c r="M26" s="65">
        <f t="shared" si="2"/>
        <v>3</v>
      </c>
      <c r="O26" s="99">
        <f t="shared" si="3"/>
        <v>1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>
        <v>1</v>
      </c>
      <c r="I27" s="58" t="s">
        <v>230</v>
      </c>
      <c r="J27" s="60"/>
      <c r="K27" s="58" t="s">
        <v>37</v>
      </c>
      <c r="L27" s="60"/>
      <c r="M27" s="67">
        <f t="shared" si="2"/>
        <v>3</v>
      </c>
      <c r="O27" s="99">
        <f t="shared" si="3"/>
        <v>1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Fork Creek</v>
      </c>
      <c r="S4" s="75"/>
      <c r="T4" s="76" t="s">
        <v>7</v>
      </c>
      <c r="U4" s="77">
        <f>SUM(D15,F15,H15,J15,L15)</f>
        <v>6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279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14</v>
      </c>
      <c r="S5" s="75"/>
      <c r="T5" s="76" t="s">
        <v>8</v>
      </c>
      <c r="U5" s="79">
        <f>U$4/C$8</f>
        <v>1.8292682926829267E-2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14</v>
      </c>
      <c r="D6" s="177"/>
      <c r="E6" s="178"/>
      <c r="F6" s="33" t="s">
        <v>245</v>
      </c>
      <c r="G6" s="122">
        <v>24.4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117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1</v>
      </c>
      <c r="V7" s="104"/>
      <c r="W7" s="102">
        <f>LARGE(Y7:AC7,1)</f>
        <v>2</v>
      </c>
      <c r="X7" s="102">
        <f>IF(D15=W7,C$13,IF(F15=W7,E$13,IF(H15=W7,G$13,IF(J15=W7,I$13,IF(L15=W7,K$13,)))))</f>
        <v>1</v>
      </c>
      <c r="Y7" s="102">
        <f>D15</f>
        <v>2</v>
      </c>
      <c r="Z7" s="102">
        <f>F15</f>
        <v>2</v>
      </c>
      <c r="AA7" s="102">
        <f>H15</f>
        <v>2</v>
      </c>
      <c r="AB7" s="102">
        <f>J15</f>
        <v>0</v>
      </c>
      <c r="AC7" s="102">
        <f>L15</f>
        <v>0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0.33333333333333331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1</v>
      </c>
      <c r="V9" s="104"/>
      <c r="W9" s="102">
        <f>LARGE(Y9:AC9,1)</f>
        <v>0</v>
      </c>
      <c r="X9" s="102">
        <f>IF(D16=W9,C$13,IF(F16=W9,E$13,IF(H16=W9,G$13,IF(J16=W9,I$13,IF(L16=W9,K$13,)))))</f>
        <v>1</v>
      </c>
      <c r="Y9" s="102">
        <f>D16</f>
        <v>0</v>
      </c>
      <c r="Z9" s="102">
        <f>F16</f>
        <v>0</v>
      </c>
      <c r="AA9" s="102">
        <f>H16</f>
        <v>0</v>
      </c>
      <c r="AB9" s="102">
        <f>J16</f>
        <v>0</v>
      </c>
      <c r="AC9" s="102">
        <f>L16</f>
        <v>0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5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0.83333333333333337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4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2</v>
      </c>
      <c r="AA13" s="98">
        <f>H19</f>
        <v>4</v>
      </c>
      <c r="AB13" s="98">
        <f>J19</f>
        <v>0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0.66666666666666663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2</v>
      </c>
      <c r="E15" s="49" t="s">
        <v>23</v>
      </c>
      <c r="F15" s="50">
        <v>2</v>
      </c>
      <c r="G15" s="49" t="s">
        <v>24</v>
      </c>
      <c r="H15" s="51">
        <v>2</v>
      </c>
      <c r="I15" s="49" t="s">
        <v>25</v>
      </c>
      <c r="J15" s="51"/>
      <c r="K15" s="49" t="s">
        <v>26</v>
      </c>
      <c r="L15" s="51"/>
      <c r="M15" s="52">
        <f>SUM(1*D15,2*F15,3*H15,4*J15,5*L15)</f>
        <v>12</v>
      </c>
      <c r="O15" s="99">
        <f>SUM(D15,F15,H15,J15,L15)</f>
        <v>6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3</v>
      </c>
      <c r="V15" s="106"/>
      <c r="W15" s="106">
        <f>LARGE(Y15:AC15,1)</f>
        <v>3</v>
      </c>
      <c r="X15" s="106">
        <f>IF(D20=W15,C$13,IF(F20=W15,E$13,IF(H20=W15,G$13,IF(J20=W15,I$13,IF(L20=W15,K$13,)))))</f>
        <v>3</v>
      </c>
      <c r="Y15" s="106">
        <f>D20</f>
        <v>0</v>
      </c>
      <c r="Z15" s="102">
        <f>F1919</f>
        <v>0</v>
      </c>
      <c r="AA15" s="102">
        <f>H20</f>
        <v>3</v>
      </c>
      <c r="AB15" s="102">
        <f>J20</f>
        <v>3</v>
      </c>
      <c r="AC15" s="102">
        <f>L20</f>
        <v>0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/>
      <c r="E16" s="54" t="s">
        <v>28</v>
      </c>
      <c r="F16" s="55"/>
      <c r="G16" s="54" t="s">
        <v>191</v>
      </c>
      <c r="H16" s="56"/>
      <c r="I16" s="54" t="s">
        <v>192</v>
      </c>
      <c r="J16" s="56"/>
      <c r="K16" s="54" t="s">
        <v>199</v>
      </c>
      <c r="L16" s="56"/>
      <c r="M16" s="57">
        <f t="shared" ref="M16:M21" si="1">SUM(1*D16,2*F16,3*H16,4*J16,5*L16)</f>
        <v>0</v>
      </c>
      <c r="O16" s="99">
        <f>SUM(D16,F16,H16,J16,L16)</f>
        <v>0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0.5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/>
      <c r="E17" s="189"/>
      <c r="F17" s="190"/>
      <c r="G17" s="17" t="s">
        <v>246</v>
      </c>
      <c r="H17" s="56">
        <v>1</v>
      </c>
      <c r="I17" s="17" t="s">
        <v>249</v>
      </c>
      <c r="J17" s="56">
        <v>2</v>
      </c>
      <c r="K17" s="45" t="s">
        <v>247</v>
      </c>
      <c r="L17" s="56">
        <v>3</v>
      </c>
      <c r="M17" s="57">
        <f t="shared" si="1"/>
        <v>26</v>
      </c>
      <c r="O17" s="99">
        <f>SUM(D17,H17,J17,L17)</f>
        <v>6</v>
      </c>
      <c r="P17" s="99"/>
      <c r="Q17" s="78" t="str">
        <f>F6</f>
        <v>Drainage Area (mi2)</v>
      </c>
      <c r="R17" s="74">
        <f>G6</f>
        <v>24.4</v>
      </c>
      <c r="S17" s="75"/>
      <c r="T17" s="76" t="s">
        <v>21</v>
      </c>
      <c r="U17" s="86">
        <f>X17</f>
        <v>2</v>
      </c>
      <c r="V17" s="106"/>
      <c r="W17" s="106">
        <f>LARGE(Y17:AC17,1)</f>
        <v>2</v>
      </c>
      <c r="X17" s="106">
        <f>IF(D21=W17,C$13,IF(F21=W17,E$13,IF(H21=W17,G$13,IF(J21=W17,I$13,IF(L21=W17,K$13,)))))</f>
        <v>2</v>
      </c>
      <c r="Y17" s="106">
        <f>D21</f>
        <v>0</v>
      </c>
      <c r="Z17" s="102">
        <f>F21</f>
        <v>2</v>
      </c>
      <c r="AA17" s="102">
        <f>H21</f>
        <v>2</v>
      </c>
      <c r="AB17" s="102">
        <f>J21</f>
        <v>2</v>
      </c>
      <c r="AC17" s="102">
        <f>L21</f>
        <v>0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/>
      <c r="E18" s="189"/>
      <c r="F18" s="190"/>
      <c r="G18" s="54" t="s">
        <v>30</v>
      </c>
      <c r="H18" s="56">
        <v>1</v>
      </c>
      <c r="I18" s="54" t="s">
        <v>31</v>
      </c>
      <c r="J18" s="56">
        <v>4</v>
      </c>
      <c r="K18" s="54" t="s">
        <v>32</v>
      </c>
      <c r="L18" s="56">
        <v>1</v>
      </c>
      <c r="M18" s="57">
        <f t="shared" si="1"/>
        <v>24</v>
      </c>
      <c r="O18" s="99">
        <f>SUM(D18,H18,J18,L18)</f>
        <v>6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0.33333333333333331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2</v>
      </c>
      <c r="G19" s="54" t="s">
        <v>34</v>
      </c>
      <c r="H19" s="56">
        <v>4</v>
      </c>
      <c r="I19" s="54" t="s">
        <v>229</v>
      </c>
      <c r="J19" s="55"/>
      <c r="K19" s="54" t="s">
        <v>35</v>
      </c>
      <c r="L19" s="56"/>
      <c r="M19" s="57">
        <f>SUM(1*D19,2*F19,3*H19,4*J19,5*L19)</f>
        <v>16</v>
      </c>
      <c r="O19" s="99">
        <f>SUM(D19,F19,H19,J19,L19)</f>
        <v>6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/>
      <c r="G20" s="54" t="s">
        <v>34</v>
      </c>
      <c r="H20" s="56">
        <v>3</v>
      </c>
      <c r="I20" s="54" t="s">
        <v>230</v>
      </c>
      <c r="J20" s="55">
        <v>3</v>
      </c>
      <c r="K20" s="54" t="s">
        <v>37</v>
      </c>
      <c r="L20" s="56"/>
      <c r="M20" s="57">
        <f t="shared" si="1"/>
        <v>21</v>
      </c>
      <c r="O20" s="99">
        <f>SUM(D20,F20,H20,J20,L20)</f>
        <v>6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/>
      <c r="E21" s="58" t="s">
        <v>39</v>
      </c>
      <c r="F21" s="59">
        <v>2</v>
      </c>
      <c r="G21" s="58" t="s">
        <v>40</v>
      </c>
      <c r="H21" s="60">
        <v>2</v>
      </c>
      <c r="I21" s="58" t="s">
        <v>87</v>
      </c>
      <c r="J21" s="60">
        <v>2</v>
      </c>
      <c r="K21" s="58" t="s">
        <v>42</v>
      </c>
      <c r="L21" s="60"/>
      <c r="M21" s="61">
        <f t="shared" si="1"/>
        <v>18</v>
      </c>
      <c r="O21" s="99">
        <f>SUM(D21,F21,H21,J21,L21)</f>
        <v>6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117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C9E1-649C-C04D-8256-33E2D8DC1B30}">
  <dimension ref="A1:AO51"/>
  <sheetViews>
    <sheetView zoomScaleNormal="100" workbookViewId="0">
      <selection activeCell="C5" sqref="C5:E5"/>
    </sheetView>
  </sheetViews>
  <sheetFormatPr baseColWidth="10" defaultColWidth="11.5" defaultRowHeight="16" x14ac:dyDescent="0.2"/>
  <cols>
    <col min="1" max="1" width="4.1640625" customWidth="1"/>
    <col min="2" max="2" width="24.6640625" customWidth="1"/>
    <col min="6" max="6" width="20.1640625" customWidth="1"/>
    <col min="10" max="10" width="17.33203125" customWidth="1"/>
    <col min="15" max="15" width="6.83203125" style="1" customWidth="1"/>
    <col min="16" max="16" width="4.6640625" style="1" customWidth="1"/>
    <col min="17" max="17" width="25.6640625" style="1" customWidth="1"/>
    <col min="18" max="18" width="20.6640625" customWidth="1"/>
    <col min="19" max="19" width="2.6640625" customWidth="1"/>
    <col min="20" max="20" width="25.6640625" customWidth="1"/>
    <col min="21" max="21" width="20.6640625" customWidth="1"/>
    <col min="22" max="22" width="9" style="103" customWidth="1"/>
    <col min="23" max="23" width="8.83203125" style="103" hidden="1" customWidth="1"/>
    <col min="24" max="24" width="12.33203125" style="103" hidden="1" customWidth="1"/>
    <col min="25" max="30" width="8.83203125" style="103" hidden="1" customWidth="1"/>
    <col min="31" max="31" width="13.6640625" style="98" hidden="1" customWidth="1"/>
    <col min="32" max="32" width="13.1640625" style="98" hidden="1" customWidth="1"/>
    <col min="33" max="34" width="8.83203125" style="98" hidden="1" customWidth="1"/>
    <col min="35" max="35" width="27.6640625" style="98" hidden="1" customWidth="1"/>
    <col min="36" max="36" width="21.1640625" style="98" hidden="1" customWidth="1"/>
    <col min="37" max="37" width="15.5" style="103" hidden="1" customWidth="1"/>
    <col min="38" max="39" width="8.83203125" style="103" customWidth="1"/>
    <col min="40" max="40" width="8.83203125" customWidth="1"/>
    <col min="41" max="41" width="9" customWidth="1"/>
  </cols>
  <sheetData>
    <row r="1" spans="1:41" s="135" customFormat="1" x14ac:dyDescent="0.2">
      <c r="B1" s="140"/>
      <c r="C1" s="140"/>
      <c r="D1" s="140"/>
      <c r="E1" s="141"/>
      <c r="F1" s="141"/>
      <c r="G1" s="141"/>
      <c r="H1" s="140"/>
      <c r="I1" s="141"/>
      <c r="J1" s="140"/>
      <c r="K1" s="141"/>
      <c r="L1" s="140"/>
      <c r="M1" s="140"/>
      <c r="O1" s="136"/>
      <c r="P1" s="136"/>
      <c r="Q1" s="136"/>
      <c r="V1" s="137"/>
      <c r="W1" s="137"/>
      <c r="X1" s="137"/>
      <c r="Y1" s="137"/>
      <c r="Z1" s="137"/>
      <c r="AA1" s="137"/>
      <c r="AB1" s="137"/>
      <c r="AC1" s="137"/>
      <c r="AD1" s="137"/>
      <c r="AE1" s="138"/>
      <c r="AF1" s="138"/>
      <c r="AG1" s="138"/>
      <c r="AH1" s="138"/>
      <c r="AI1" s="138"/>
      <c r="AJ1" s="138"/>
      <c r="AK1" s="137"/>
      <c r="AL1" s="137"/>
      <c r="AM1" s="137"/>
    </row>
    <row r="2" spans="1:41" ht="27" thickBot="1" x14ac:dyDescent="0.35">
      <c r="B2" s="16" t="s">
        <v>202</v>
      </c>
      <c r="C2" s="5"/>
      <c r="D2" s="6"/>
      <c r="E2" s="7"/>
      <c r="F2" s="7"/>
      <c r="G2" s="7"/>
      <c r="H2" s="8"/>
      <c r="I2" s="7"/>
      <c r="J2" s="8"/>
      <c r="K2" s="7"/>
      <c r="L2" s="8"/>
      <c r="M2" s="139"/>
      <c r="Q2" s="193"/>
      <c r="R2" s="193"/>
      <c r="AE2" s="98" t="s">
        <v>102</v>
      </c>
      <c r="AF2" s="98" t="s">
        <v>62</v>
      </c>
      <c r="AG2" s="98" t="s">
        <v>208</v>
      </c>
      <c r="AH2" s="98" t="s">
        <v>212</v>
      </c>
      <c r="AI2" s="98" t="s">
        <v>211</v>
      </c>
      <c r="AJ2" s="98" t="s">
        <v>116</v>
      </c>
      <c r="AK2" s="103" t="s">
        <v>235</v>
      </c>
      <c r="AN2" s="11"/>
      <c r="AO2" s="11"/>
    </row>
    <row r="3" spans="1:41" x14ac:dyDescent="0.2">
      <c r="A3" s="3"/>
      <c r="B3" s="18" t="s">
        <v>109</v>
      </c>
      <c r="C3" s="162" t="s">
        <v>257</v>
      </c>
      <c r="D3" s="163"/>
      <c r="E3" s="164"/>
      <c r="F3" s="31" t="s">
        <v>116</v>
      </c>
      <c r="G3" s="31" t="s">
        <v>258</v>
      </c>
      <c r="H3" s="115"/>
      <c r="I3" s="115"/>
      <c r="J3" s="31" t="s">
        <v>84</v>
      </c>
      <c r="K3" s="32" t="s">
        <v>81</v>
      </c>
      <c r="L3" s="32"/>
      <c r="M3" s="26"/>
      <c r="O3" s="9"/>
      <c r="P3" s="9"/>
      <c r="Q3" s="194" t="s">
        <v>51</v>
      </c>
      <c r="R3" s="195"/>
      <c r="S3" s="72"/>
      <c r="T3" s="196" t="s">
        <v>58</v>
      </c>
      <c r="U3" s="197"/>
      <c r="V3" s="104"/>
      <c r="W3" s="104"/>
      <c r="X3" s="104"/>
      <c r="Y3" s="104"/>
      <c r="Z3" s="104"/>
      <c r="AA3" s="104"/>
      <c r="AB3" s="104"/>
      <c r="AC3" s="104"/>
      <c r="AD3" s="104"/>
      <c r="AE3" s="102"/>
      <c r="AF3" s="102"/>
      <c r="AG3" s="102"/>
      <c r="AH3" s="102"/>
      <c r="AI3" s="102"/>
      <c r="AJ3" s="102"/>
      <c r="AK3" s="104"/>
      <c r="AL3" s="104"/>
      <c r="AM3" s="104"/>
      <c r="AN3" s="15"/>
      <c r="AO3" s="15"/>
    </row>
    <row r="4" spans="1:41" x14ac:dyDescent="0.2">
      <c r="A4" s="3"/>
      <c r="B4" s="19" t="s">
        <v>110</v>
      </c>
      <c r="C4" s="165">
        <v>43857</v>
      </c>
      <c r="D4" s="166"/>
      <c r="E4" s="167"/>
      <c r="F4" s="33" t="s">
        <v>115</v>
      </c>
      <c r="G4" s="123"/>
      <c r="H4" s="122"/>
      <c r="I4" s="34"/>
      <c r="J4" s="33" t="s">
        <v>96</v>
      </c>
      <c r="K4" s="159" t="s">
        <v>272</v>
      </c>
      <c r="L4" s="159"/>
      <c r="M4" s="35"/>
      <c r="O4" s="9"/>
      <c r="P4" s="9"/>
      <c r="Q4" s="73" t="str">
        <f t="shared" ref="Q4:R6" si="0">B5</f>
        <v>Stream Name</v>
      </c>
      <c r="R4" s="74" t="str">
        <f t="shared" si="0"/>
        <v>Black Creek</v>
      </c>
      <c r="S4" s="75"/>
      <c r="T4" s="76" t="s">
        <v>7</v>
      </c>
      <c r="U4" s="77">
        <f>SUM(D15,F15,H15,J15,L15)</f>
        <v>18</v>
      </c>
      <c r="V4" s="104"/>
      <c r="W4" s="104"/>
      <c r="X4" s="104"/>
      <c r="Y4" s="104"/>
      <c r="Z4" s="104"/>
      <c r="AA4" s="104"/>
      <c r="AB4" s="104"/>
      <c r="AC4" s="104"/>
      <c r="AD4" s="104"/>
      <c r="AE4" s="102" t="s">
        <v>74</v>
      </c>
      <c r="AF4" s="102" t="s">
        <v>59</v>
      </c>
      <c r="AG4" s="102" t="s">
        <v>76</v>
      </c>
      <c r="AH4" s="102" t="s">
        <v>81</v>
      </c>
      <c r="AI4" s="102" t="s">
        <v>97</v>
      </c>
      <c r="AJ4" s="102" t="s">
        <v>164</v>
      </c>
      <c r="AK4" s="102" t="s">
        <v>236</v>
      </c>
      <c r="AL4" s="104"/>
      <c r="AM4" s="104"/>
      <c r="AN4" s="15"/>
      <c r="AO4" s="15"/>
    </row>
    <row r="5" spans="1:41" x14ac:dyDescent="0.2">
      <c r="A5" s="3"/>
      <c r="B5" s="19" t="s">
        <v>93</v>
      </c>
      <c r="C5" s="176" t="s">
        <v>280</v>
      </c>
      <c r="D5" s="177"/>
      <c r="E5" s="178"/>
      <c r="F5" s="33" t="s">
        <v>194</v>
      </c>
      <c r="G5" s="123">
        <v>65</v>
      </c>
      <c r="H5" s="122"/>
      <c r="I5" s="34"/>
      <c r="J5" s="33" t="s">
        <v>111</v>
      </c>
      <c r="K5" s="116"/>
      <c r="L5" s="116"/>
      <c r="M5" s="35"/>
      <c r="O5" s="9"/>
      <c r="P5" s="9"/>
      <c r="Q5" s="78" t="str">
        <f t="shared" si="0"/>
        <v>Reach ID</v>
      </c>
      <c r="R5" s="74">
        <f t="shared" si="0"/>
        <v>15</v>
      </c>
      <c r="S5" s="75"/>
      <c r="T5" s="76" t="s">
        <v>8</v>
      </c>
      <c r="U5" s="79">
        <f>U$4/C$8</f>
        <v>5.4878048780487805E-2</v>
      </c>
      <c r="V5" s="104"/>
      <c r="W5" s="104"/>
      <c r="X5" s="104"/>
      <c r="Y5" s="104"/>
      <c r="Z5" s="104"/>
      <c r="AA5" s="104"/>
      <c r="AB5" s="104"/>
      <c r="AC5" s="104"/>
      <c r="AD5" s="104"/>
      <c r="AE5" s="102" t="s">
        <v>55</v>
      </c>
      <c r="AF5" s="102" t="s">
        <v>75</v>
      </c>
      <c r="AG5" s="102" t="s">
        <v>77</v>
      </c>
      <c r="AH5" s="102" t="s">
        <v>54</v>
      </c>
      <c r="AI5" s="102" t="s">
        <v>98</v>
      </c>
      <c r="AJ5" s="102" t="s">
        <v>117</v>
      </c>
      <c r="AK5" s="102" t="s">
        <v>241</v>
      </c>
      <c r="AL5" s="104"/>
      <c r="AM5" s="104"/>
      <c r="AN5" s="15"/>
      <c r="AO5" s="15"/>
    </row>
    <row r="6" spans="1:41" ht="18" x14ac:dyDescent="0.2">
      <c r="A6" s="3"/>
      <c r="B6" s="20" t="s">
        <v>94</v>
      </c>
      <c r="C6" s="176">
        <v>15</v>
      </c>
      <c r="D6" s="177"/>
      <c r="E6" s="178"/>
      <c r="F6" s="33" t="s">
        <v>245</v>
      </c>
      <c r="G6" s="122">
        <v>51.9</v>
      </c>
      <c r="H6" s="122"/>
      <c r="I6" s="36"/>
      <c r="J6" s="33" t="s">
        <v>112</v>
      </c>
      <c r="K6" s="116"/>
      <c r="L6" s="116"/>
      <c r="M6" s="37"/>
      <c r="O6" s="9"/>
      <c r="P6" s="9"/>
      <c r="Q6" s="80" t="str">
        <f t="shared" si="0"/>
        <v>Watershed Name</v>
      </c>
      <c r="R6" s="74">
        <f t="shared" si="0"/>
        <v>0</v>
      </c>
      <c r="S6" s="75"/>
      <c r="T6" s="81" t="s">
        <v>9</v>
      </c>
      <c r="U6" s="82">
        <f>SUM(M15:M21)</f>
        <v>401</v>
      </c>
      <c r="V6" s="104"/>
      <c r="W6" s="104"/>
      <c r="X6" s="104"/>
      <c r="Y6" s="104"/>
      <c r="Z6" s="104"/>
      <c r="AA6" s="104"/>
      <c r="AB6" s="104"/>
      <c r="AC6" s="104"/>
      <c r="AD6" s="104"/>
      <c r="AE6" s="102" t="s">
        <v>60</v>
      </c>
      <c r="AF6" s="102" t="s">
        <v>53</v>
      </c>
      <c r="AG6" s="102" t="s">
        <v>5</v>
      </c>
      <c r="AH6" s="102" t="s">
        <v>82</v>
      </c>
      <c r="AI6" s="102" t="s">
        <v>172</v>
      </c>
      <c r="AJ6" s="102" t="s">
        <v>119</v>
      </c>
      <c r="AK6" s="102" t="s">
        <v>237</v>
      </c>
      <c r="AL6" s="104"/>
      <c r="AM6" s="104"/>
      <c r="AN6" s="15"/>
      <c r="AO6" s="15"/>
    </row>
    <row r="7" spans="1:41" ht="17" thickBot="1" x14ac:dyDescent="0.25">
      <c r="A7" s="3"/>
      <c r="B7" s="21" t="s">
        <v>95</v>
      </c>
      <c r="C7" s="168"/>
      <c r="D7" s="169"/>
      <c r="E7" s="170"/>
      <c r="F7" s="38" t="s">
        <v>195</v>
      </c>
      <c r="G7" s="171" t="s">
        <v>290</v>
      </c>
      <c r="H7" s="172"/>
      <c r="I7" s="172"/>
      <c r="J7" s="172"/>
      <c r="K7" s="172"/>
      <c r="L7" s="172"/>
      <c r="M7" s="173"/>
      <c r="O7" s="9"/>
      <c r="P7" s="9"/>
      <c r="Q7" s="78" t="str">
        <f>J5</f>
        <v>Latitude (dd)</v>
      </c>
      <c r="R7" s="74">
        <f>K5</f>
        <v>0</v>
      </c>
      <c r="S7" s="75"/>
      <c r="T7" s="76" t="s">
        <v>14</v>
      </c>
      <c r="U7" s="77">
        <f>X7</f>
        <v>5</v>
      </c>
      <c r="V7" s="104"/>
      <c r="W7" s="102">
        <f>LARGE(Y7:AC7,1)</f>
        <v>6</v>
      </c>
      <c r="X7" s="102">
        <f>IF(D15=W7,C$13,IF(F15=W7,E$13,IF(H15=W7,G$13,IF(J15=W7,I$13,IF(L15=W7,K$13,)))))</f>
        <v>5</v>
      </c>
      <c r="Y7" s="102">
        <f>D15</f>
        <v>3</v>
      </c>
      <c r="Z7" s="102">
        <f>F15</f>
        <v>3</v>
      </c>
      <c r="AA7" s="102">
        <f>H15</f>
        <v>4</v>
      </c>
      <c r="AB7" s="102">
        <f>J15</f>
        <v>2</v>
      </c>
      <c r="AC7" s="102">
        <f>L15</f>
        <v>6</v>
      </c>
      <c r="AD7" s="104"/>
      <c r="AE7" s="102"/>
      <c r="AF7" s="102" t="s">
        <v>190</v>
      </c>
      <c r="AG7" s="102" t="s">
        <v>78</v>
      </c>
      <c r="AH7" s="102" t="s">
        <v>209</v>
      </c>
      <c r="AI7" s="102" t="s">
        <v>170</v>
      </c>
      <c r="AJ7" s="102" t="s">
        <v>121</v>
      </c>
      <c r="AK7" s="102" t="s">
        <v>238</v>
      </c>
      <c r="AL7" s="104"/>
      <c r="AM7" s="104"/>
      <c r="AN7" s="15"/>
      <c r="AO7" s="15"/>
    </row>
    <row r="8" spans="1:41" ht="17" thickTop="1" x14ac:dyDescent="0.2">
      <c r="A8" s="3"/>
      <c r="B8" s="22" t="s">
        <v>193</v>
      </c>
      <c r="C8" s="130">
        <v>328</v>
      </c>
      <c r="D8" s="174" t="s">
        <v>206</v>
      </c>
      <c r="E8" s="175"/>
      <c r="F8" s="39" t="s">
        <v>198</v>
      </c>
      <c r="G8" s="119"/>
      <c r="H8" s="119"/>
      <c r="I8" s="40"/>
      <c r="J8" s="41" t="s">
        <v>57</v>
      </c>
      <c r="K8" s="132"/>
      <c r="L8" s="132"/>
      <c r="M8" s="42"/>
      <c r="O8" s="12"/>
      <c r="P8" s="3"/>
      <c r="Q8" s="78" t="str">
        <f>J6</f>
        <v>Longitude (dd)</v>
      </c>
      <c r="R8" s="74">
        <f>K6</f>
        <v>0</v>
      </c>
      <c r="S8" s="83"/>
      <c r="T8" s="76" t="s">
        <v>15</v>
      </c>
      <c r="U8" s="84">
        <f>$W$7/$U$4</f>
        <v>0.33333333333333331</v>
      </c>
      <c r="V8" s="104"/>
      <c r="W8" s="102"/>
      <c r="X8" s="102"/>
      <c r="Y8" s="102"/>
      <c r="Z8" s="102"/>
      <c r="AA8" s="102"/>
      <c r="AB8" s="102"/>
      <c r="AC8" s="102"/>
      <c r="AD8" s="104"/>
      <c r="AE8" s="102"/>
      <c r="AF8" s="102"/>
      <c r="AG8" s="102" t="s">
        <v>79</v>
      </c>
      <c r="AH8" s="104"/>
      <c r="AI8" s="102" t="s">
        <v>171</v>
      </c>
      <c r="AJ8" s="102" t="s">
        <v>123</v>
      </c>
      <c r="AK8" s="102" t="s">
        <v>242</v>
      </c>
      <c r="AL8" s="104"/>
      <c r="AM8" s="104"/>
      <c r="AN8" s="15"/>
      <c r="AO8" s="15"/>
    </row>
    <row r="9" spans="1:41" x14ac:dyDescent="0.2">
      <c r="A9" s="3"/>
      <c r="B9" s="23" t="s">
        <v>197</v>
      </c>
      <c r="C9" s="131" t="s">
        <v>60</v>
      </c>
      <c r="D9" s="131"/>
      <c r="E9" s="120"/>
      <c r="F9" s="43" t="s">
        <v>113</v>
      </c>
      <c r="G9" s="117"/>
      <c r="H9" s="117"/>
      <c r="I9" s="27"/>
      <c r="J9" s="43" t="s">
        <v>114</v>
      </c>
      <c r="K9" s="131"/>
      <c r="L9" s="131"/>
      <c r="M9" s="28"/>
      <c r="O9" s="13"/>
      <c r="P9" s="4"/>
      <c r="Q9" s="198" t="s">
        <v>52</v>
      </c>
      <c r="R9" s="199"/>
      <c r="S9" s="83"/>
      <c r="T9" s="76" t="s">
        <v>16</v>
      </c>
      <c r="U9" s="77">
        <f>X9</f>
        <v>4</v>
      </c>
      <c r="V9" s="104"/>
      <c r="W9" s="102">
        <f>LARGE(Y9:AC9,1)</f>
        <v>6</v>
      </c>
      <c r="X9" s="102">
        <f>IF(D16=W9,C$13,IF(F16=W9,E$13,IF(H16=W9,G$13,IF(J16=W9,I$13,IF(L16=W9,K$13,)))))</f>
        <v>4</v>
      </c>
      <c r="Y9" s="102">
        <f>D16</f>
        <v>2</v>
      </c>
      <c r="Z9" s="102">
        <f>F16</f>
        <v>2</v>
      </c>
      <c r="AA9" s="102">
        <f>H16</f>
        <v>4</v>
      </c>
      <c r="AB9" s="102">
        <f>J16</f>
        <v>6</v>
      </c>
      <c r="AC9" s="102">
        <f>L16</f>
        <v>4</v>
      </c>
      <c r="AD9" s="104"/>
      <c r="AE9" s="102"/>
      <c r="AF9" s="102"/>
      <c r="AG9" s="102" t="s">
        <v>80</v>
      </c>
      <c r="AH9" s="102"/>
      <c r="AI9" s="102" t="s">
        <v>175</v>
      </c>
      <c r="AJ9" s="102" t="s">
        <v>125</v>
      </c>
      <c r="AK9" s="102" t="s">
        <v>239</v>
      </c>
      <c r="AL9" s="104"/>
      <c r="AM9" s="104"/>
      <c r="AN9" s="15"/>
      <c r="AO9" s="15"/>
    </row>
    <row r="10" spans="1:41" ht="17" thickBot="1" x14ac:dyDescent="0.25">
      <c r="A10" s="3"/>
      <c r="B10" s="24" t="s">
        <v>85</v>
      </c>
      <c r="C10" s="29" t="s">
        <v>273</v>
      </c>
      <c r="D10" s="29"/>
      <c r="E10" s="121"/>
      <c r="F10" s="44" t="s">
        <v>91</v>
      </c>
      <c r="G10" s="118"/>
      <c r="H10" s="118"/>
      <c r="I10" s="133"/>
      <c r="J10" s="44" t="s">
        <v>207</v>
      </c>
      <c r="K10" s="133"/>
      <c r="L10" s="133"/>
      <c r="M10" s="30"/>
      <c r="O10" s="13"/>
      <c r="P10" s="4"/>
      <c r="Q10" s="78" t="str">
        <f>J10</f>
        <v xml:space="preserve">Rosgen Type </v>
      </c>
      <c r="R10" s="74">
        <f>K10</f>
        <v>0</v>
      </c>
      <c r="S10" s="85"/>
      <c r="T10" s="76" t="s">
        <v>13</v>
      </c>
      <c r="U10" s="84">
        <f>$W$9/$U$4</f>
        <v>0.33333333333333331</v>
      </c>
      <c r="V10" s="104"/>
      <c r="W10" s="102"/>
      <c r="X10" s="102"/>
      <c r="Y10" s="102"/>
      <c r="Z10" s="102"/>
      <c r="AA10" s="102"/>
      <c r="AB10" s="102"/>
      <c r="AC10" s="102"/>
      <c r="AD10" s="104"/>
      <c r="AE10" s="102"/>
      <c r="AF10" s="102"/>
      <c r="AG10" s="102" t="s">
        <v>243</v>
      </c>
      <c r="AH10" s="102"/>
      <c r="AI10" s="102" t="s">
        <v>176</v>
      </c>
      <c r="AJ10" s="102" t="s">
        <v>127</v>
      </c>
      <c r="AK10" s="102" t="s">
        <v>240</v>
      </c>
      <c r="AL10" s="104"/>
      <c r="AM10" s="104"/>
      <c r="AN10" s="15"/>
      <c r="AO10" s="15"/>
    </row>
    <row r="11" spans="1:41" ht="17" thickBot="1" x14ac:dyDescent="0.25">
      <c r="A11" s="3"/>
      <c r="B11" s="25" t="s">
        <v>224</v>
      </c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O11" s="13"/>
      <c r="P11" s="4"/>
      <c r="Q11" s="78" t="str">
        <f>B9</f>
        <v>Stream Classification</v>
      </c>
      <c r="R11" s="74" t="str">
        <f>C9</f>
        <v>Perennial</v>
      </c>
      <c r="S11" s="85"/>
      <c r="T11" s="76" t="s">
        <v>12</v>
      </c>
      <c r="U11" s="77">
        <f>J17+L17</f>
        <v>6</v>
      </c>
      <c r="V11" s="104"/>
      <c r="W11" s="102"/>
      <c r="X11" s="102"/>
      <c r="Y11" s="102"/>
      <c r="Z11" s="102"/>
      <c r="AA11" s="102"/>
      <c r="AB11" s="102"/>
      <c r="AC11" s="102"/>
      <c r="AD11" s="104"/>
      <c r="AE11" s="102"/>
      <c r="AF11" s="102"/>
      <c r="AG11" s="102"/>
      <c r="AH11" s="102"/>
      <c r="AI11" s="102" t="s">
        <v>177</v>
      </c>
      <c r="AJ11" s="102" t="s">
        <v>129</v>
      </c>
      <c r="AK11" s="102" t="s">
        <v>243</v>
      </c>
      <c r="AL11" s="104"/>
      <c r="AM11" s="104"/>
      <c r="AN11" s="15"/>
      <c r="AO11" s="15"/>
    </row>
    <row r="12" spans="1:41" ht="17" thickBot="1" x14ac:dyDescent="0.25">
      <c r="A12" s="3"/>
      <c r="B12" s="46"/>
      <c r="C12" s="182" t="s">
        <v>201</v>
      </c>
      <c r="D12" s="182"/>
      <c r="E12" s="182"/>
      <c r="F12" s="182"/>
      <c r="G12" s="182"/>
      <c r="H12" s="182"/>
      <c r="I12" s="182"/>
      <c r="J12" s="182"/>
      <c r="K12" s="182"/>
      <c r="L12" s="182"/>
      <c r="M12" s="47"/>
      <c r="O12" s="10"/>
      <c r="P12" s="2"/>
      <c r="Q12" s="78" t="str">
        <f>B10</f>
        <v>Stream Condition</v>
      </c>
      <c r="R12" s="74" t="str">
        <f>C10</f>
        <v>Stable</v>
      </c>
      <c r="S12" s="85"/>
      <c r="T12" s="76" t="s">
        <v>83</v>
      </c>
      <c r="U12" s="84">
        <f>U$11/SUM(D18,H18,J18,L18)</f>
        <v>0.33333333333333331</v>
      </c>
      <c r="V12" s="104"/>
      <c r="W12" s="102"/>
      <c r="X12" s="102"/>
      <c r="Y12" s="102"/>
      <c r="Z12" s="102"/>
      <c r="AA12" s="102"/>
      <c r="AB12" s="102"/>
      <c r="AC12" s="102"/>
      <c r="AD12" s="104"/>
      <c r="AE12" s="102"/>
      <c r="AF12" s="102"/>
      <c r="AG12" s="102"/>
      <c r="AH12" s="102"/>
      <c r="AI12" s="102" t="s">
        <v>178</v>
      </c>
      <c r="AJ12" s="98" t="s">
        <v>131</v>
      </c>
      <c r="AK12" s="104"/>
      <c r="AL12" s="104"/>
      <c r="AM12" s="104"/>
      <c r="AN12" s="15"/>
      <c r="AO12" s="15"/>
    </row>
    <row r="13" spans="1:41" ht="17" thickBot="1" x14ac:dyDescent="0.25">
      <c r="B13" s="158"/>
      <c r="C13" s="183">
        <v>1</v>
      </c>
      <c r="D13" s="184"/>
      <c r="E13" s="183">
        <v>2</v>
      </c>
      <c r="F13" s="184"/>
      <c r="G13" s="183">
        <v>3</v>
      </c>
      <c r="H13" s="184"/>
      <c r="I13" s="183">
        <v>4</v>
      </c>
      <c r="J13" s="184"/>
      <c r="K13" s="183">
        <v>5</v>
      </c>
      <c r="L13" s="185"/>
      <c r="M13" s="48"/>
      <c r="O13" s="97" t="s">
        <v>88</v>
      </c>
      <c r="P13" s="98"/>
      <c r="Q13" s="78" t="s">
        <v>210</v>
      </c>
      <c r="R13" s="74">
        <f>G5</f>
        <v>65</v>
      </c>
      <c r="S13" s="85"/>
      <c r="T13" s="76" t="s">
        <v>17</v>
      </c>
      <c r="U13" s="77">
        <f>X13</f>
        <v>3</v>
      </c>
      <c r="W13" s="98">
        <f>LARGE(Y13:AC13,1)</f>
        <v>7</v>
      </c>
      <c r="X13" s="98">
        <f>IF(D19=W13,C$13,IF(F19=W13,E$13,IF(H19=W13,G$13,IF(J19=W13,I$13,IF(L19=W13,K$13,)))))</f>
        <v>3</v>
      </c>
      <c r="Y13" s="98">
        <f>D19</f>
        <v>0</v>
      </c>
      <c r="Z13" s="98">
        <f>F19</f>
        <v>5</v>
      </c>
      <c r="AA13" s="98">
        <f>H19</f>
        <v>7</v>
      </c>
      <c r="AB13" s="98">
        <f>J19</f>
        <v>6</v>
      </c>
      <c r="AC13" s="98">
        <f>L19</f>
        <v>0</v>
      </c>
      <c r="AI13" s="98" t="s">
        <v>179</v>
      </c>
      <c r="AJ13" s="102" t="s">
        <v>133</v>
      </c>
      <c r="AN13" s="11"/>
      <c r="AO13" s="11"/>
    </row>
    <row r="14" spans="1:41" ht="35" thickBot="1" x14ac:dyDescent="0.25">
      <c r="A14" s="3"/>
      <c r="B14" s="156" t="s">
        <v>200</v>
      </c>
      <c r="C14" s="186" t="s">
        <v>231</v>
      </c>
      <c r="D14" s="187"/>
      <c r="E14" s="187"/>
      <c r="F14" s="187"/>
      <c r="G14" s="187"/>
      <c r="H14" s="187"/>
      <c r="I14" s="187"/>
      <c r="J14" s="187"/>
      <c r="K14" s="187"/>
      <c r="L14" s="188"/>
      <c r="M14" s="157" t="s">
        <v>233</v>
      </c>
      <c r="O14" s="99" t="s">
        <v>89</v>
      </c>
      <c r="P14" s="75"/>
      <c r="Q14" s="78" t="str">
        <f>J3</f>
        <v>Forest Type</v>
      </c>
      <c r="R14" s="74" t="str">
        <f>K3</f>
        <v>Deciduous</v>
      </c>
      <c r="S14" s="85"/>
      <c r="T14" s="76" t="s">
        <v>18</v>
      </c>
      <c r="U14" s="84">
        <f>$W$13/$U$4</f>
        <v>0.3888888888888889</v>
      </c>
      <c r="V14" s="105"/>
      <c r="W14" s="106"/>
      <c r="X14" s="106"/>
      <c r="Y14" s="106"/>
      <c r="Z14" s="102"/>
      <c r="AA14" s="102"/>
      <c r="AB14" s="102"/>
      <c r="AC14" s="102"/>
      <c r="AD14" s="104"/>
      <c r="AE14" s="102"/>
      <c r="AF14" s="102"/>
      <c r="AG14" s="102"/>
      <c r="AH14" s="102"/>
      <c r="AI14" s="102" t="s">
        <v>174</v>
      </c>
      <c r="AJ14" s="102" t="s">
        <v>135</v>
      </c>
      <c r="AK14" s="104"/>
      <c r="AL14" s="104"/>
      <c r="AM14" s="104"/>
      <c r="AN14" s="15"/>
      <c r="AO14" s="15"/>
    </row>
    <row r="15" spans="1:41" ht="17" x14ac:dyDescent="0.2">
      <c r="A15" s="4"/>
      <c r="B15" s="69" t="s">
        <v>203</v>
      </c>
      <c r="C15" s="49" t="s">
        <v>250</v>
      </c>
      <c r="D15" s="62">
        <v>3</v>
      </c>
      <c r="E15" s="49" t="s">
        <v>23</v>
      </c>
      <c r="F15" s="50">
        <v>3</v>
      </c>
      <c r="G15" s="49" t="s">
        <v>24</v>
      </c>
      <c r="H15" s="51">
        <v>4</v>
      </c>
      <c r="I15" s="49" t="s">
        <v>25</v>
      </c>
      <c r="J15" s="51">
        <v>2</v>
      </c>
      <c r="K15" s="49" t="s">
        <v>26</v>
      </c>
      <c r="L15" s="51">
        <v>6</v>
      </c>
      <c r="M15" s="52">
        <f>SUM(1*D15,2*F15,3*H15,4*J15,5*L15)</f>
        <v>59</v>
      </c>
      <c r="O15" s="99">
        <f>SUM(D15,F15,H15,J15,L15)</f>
        <v>18</v>
      </c>
      <c r="P15" s="99"/>
      <c r="Q15" s="78" t="str">
        <f>J4</f>
        <v>Forest Age (yrs)</v>
      </c>
      <c r="R15" s="74" t="str">
        <f>K4</f>
        <v>30 to 50</v>
      </c>
      <c r="S15" s="85"/>
      <c r="T15" s="76" t="s">
        <v>19</v>
      </c>
      <c r="U15" s="86">
        <f>X15</f>
        <v>4</v>
      </c>
      <c r="V15" s="106"/>
      <c r="W15" s="106">
        <f>LARGE(Y15:AC15,1)</f>
        <v>7</v>
      </c>
      <c r="X15" s="106">
        <f>IF(D20=W15,C$13,IF(F20=W15,E$13,IF(H20=W15,G$13,IF(J20=W15,I$13,IF(L20=W15,K$13,)))))</f>
        <v>4</v>
      </c>
      <c r="Y15" s="106">
        <f>D20</f>
        <v>0</v>
      </c>
      <c r="Z15" s="102">
        <f>F1919</f>
        <v>0</v>
      </c>
      <c r="AA15" s="102">
        <f>H20</f>
        <v>4</v>
      </c>
      <c r="AB15" s="102">
        <f>J20</f>
        <v>7</v>
      </c>
      <c r="AC15" s="102">
        <f>L20</f>
        <v>4</v>
      </c>
      <c r="AD15" s="102"/>
      <c r="AE15" s="102"/>
      <c r="AF15" s="102"/>
      <c r="AG15" s="102"/>
      <c r="AH15" s="102"/>
      <c r="AI15" s="102" t="s">
        <v>173</v>
      </c>
      <c r="AJ15" s="102" t="s">
        <v>137</v>
      </c>
      <c r="AK15" s="102"/>
      <c r="AL15" s="102"/>
      <c r="AM15" s="102"/>
      <c r="AN15" s="14"/>
      <c r="AO15" s="14"/>
    </row>
    <row r="16" spans="1:41" ht="17" x14ac:dyDescent="0.2">
      <c r="A16" s="4"/>
      <c r="B16" s="70" t="s">
        <v>86</v>
      </c>
      <c r="C16" s="53" t="s">
        <v>27</v>
      </c>
      <c r="D16" s="64">
        <v>2</v>
      </c>
      <c r="E16" s="54" t="s">
        <v>28</v>
      </c>
      <c r="F16" s="55">
        <v>2</v>
      </c>
      <c r="G16" s="54" t="s">
        <v>191</v>
      </c>
      <c r="H16" s="56">
        <v>4</v>
      </c>
      <c r="I16" s="54" t="s">
        <v>192</v>
      </c>
      <c r="J16" s="56">
        <v>6</v>
      </c>
      <c r="K16" s="54" t="s">
        <v>199</v>
      </c>
      <c r="L16" s="56">
        <v>4</v>
      </c>
      <c r="M16" s="57">
        <f t="shared" ref="M16:M21" si="1">SUM(1*D16,2*F16,3*H16,4*J16,5*L16)</f>
        <v>62</v>
      </c>
      <c r="O16" s="99">
        <f>SUM(D16,F16,H16,J16,L16)</f>
        <v>18</v>
      </c>
      <c r="P16" s="99"/>
      <c r="Q16" s="198" t="s">
        <v>56</v>
      </c>
      <c r="R16" s="199"/>
      <c r="S16" s="85"/>
      <c r="T16" s="76" t="s">
        <v>20</v>
      </c>
      <c r="U16" s="87">
        <f>$W$15/$U$4</f>
        <v>0.3888888888888889</v>
      </c>
      <c r="V16" s="106"/>
      <c r="W16" s="106"/>
      <c r="X16" s="106"/>
      <c r="Y16" s="106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 t="s">
        <v>180</v>
      </c>
      <c r="AJ16" s="102" t="s">
        <v>139</v>
      </c>
      <c r="AK16" s="102"/>
      <c r="AL16" s="102"/>
      <c r="AM16" s="102"/>
      <c r="AN16" s="14"/>
      <c r="AO16" s="14"/>
    </row>
    <row r="17" spans="1:41" ht="70" x14ac:dyDescent="0.2">
      <c r="A17" s="4"/>
      <c r="B17" s="70" t="s">
        <v>1</v>
      </c>
      <c r="C17" s="17" t="s">
        <v>248</v>
      </c>
      <c r="D17" s="64">
        <v>8</v>
      </c>
      <c r="E17" s="189"/>
      <c r="F17" s="190"/>
      <c r="G17" s="17" t="s">
        <v>246</v>
      </c>
      <c r="H17" s="56">
        <v>4</v>
      </c>
      <c r="I17" s="17" t="s">
        <v>249</v>
      </c>
      <c r="J17" s="56">
        <v>2</v>
      </c>
      <c r="K17" s="45" t="s">
        <v>247</v>
      </c>
      <c r="L17" s="56">
        <v>4</v>
      </c>
      <c r="M17" s="57">
        <f t="shared" si="1"/>
        <v>48</v>
      </c>
      <c r="O17" s="99">
        <f>SUM(D17,H17,J17,L17)</f>
        <v>18</v>
      </c>
      <c r="P17" s="99"/>
      <c r="Q17" s="78" t="str">
        <f>F6</f>
        <v>Drainage Area (mi2)</v>
      </c>
      <c r="R17" s="74">
        <f>G6</f>
        <v>51.9</v>
      </c>
      <c r="S17" s="75"/>
      <c r="T17" s="76" t="s">
        <v>21</v>
      </c>
      <c r="U17" s="86">
        <f>X17</f>
        <v>2</v>
      </c>
      <c r="V17" s="106"/>
      <c r="W17" s="106">
        <f>LARGE(Y17:AC17,1)</f>
        <v>4</v>
      </c>
      <c r="X17" s="106">
        <f>IF(D21=W17,C$13,IF(F21=W17,E$13,IF(H21=W17,G$13,IF(J21=W17,I$13,IF(L21=W17,K$13,)))))</f>
        <v>2</v>
      </c>
      <c r="Y17" s="106">
        <f>D21</f>
        <v>3</v>
      </c>
      <c r="Z17" s="102">
        <f>F21</f>
        <v>4</v>
      </c>
      <c r="AA17" s="102">
        <f>H21</f>
        <v>4</v>
      </c>
      <c r="AB17" s="102">
        <f>J21</f>
        <v>4</v>
      </c>
      <c r="AC17" s="102">
        <f>L21</f>
        <v>3</v>
      </c>
      <c r="AD17" s="102"/>
      <c r="AE17" s="102"/>
      <c r="AF17" s="102"/>
      <c r="AG17" s="102"/>
      <c r="AH17" s="102"/>
      <c r="AI17" s="102" t="s">
        <v>181</v>
      </c>
      <c r="AJ17" s="102" t="s">
        <v>141</v>
      </c>
      <c r="AK17" s="102"/>
      <c r="AL17" s="102"/>
      <c r="AM17" s="102"/>
      <c r="AN17" s="14"/>
      <c r="AO17" s="14"/>
    </row>
    <row r="18" spans="1:41" ht="34" x14ac:dyDescent="0.2">
      <c r="A18" s="4"/>
      <c r="B18" s="70" t="s">
        <v>2</v>
      </c>
      <c r="C18" s="54" t="s">
        <v>29</v>
      </c>
      <c r="D18" s="64">
        <v>3</v>
      </c>
      <c r="E18" s="189"/>
      <c r="F18" s="190"/>
      <c r="G18" s="54" t="s">
        <v>30</v>
      </c>
      <c r="H18" s="56">
        <v>9</v>
      </c>
      <c r="I18" s="54" t="s">
        <v>31</v>
      </c>
      <c r="J18" s="56">
        <v>3</v>
      </c>
      <c r="K18" s="54" t="s">
        <v>32</v>
      </c>
      <c r="L18" s="56">
        <v>3</v>
      </c>
      <c r="M18" s="57">
        <f t="shared" si="1"/>
        <v>57</v>
      </c>
      <c r="O18" s="99">
        <f>SUM(D18,H18,J18,L18)</f>
        <v>18</v>
      </c>
      <c r="P18" s="99"/>
      <c r="Q18" s="78" t="str">
        <f>F8</f>
        <v>BKF Width (ft)</v>
      </c>
      <c r="R18" s="74">
        <f>G8</f>
        <v>0</v>
      </c>
      <c r="S18" s="75"/>
      <c r="T18" s="76" t="s">
        <v>22</v>
      </c>
      <c r="U18" s="84">
        <f>$W$17/$U$4</f>
        <v>0.22222222222222221</v>
      </c>
      <c r="V18" s="106"/>
      <c r="W18" s="106"/>
      <c r="X18" s="106"/>
      <c r="Y18" s="106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 t="s">
        <v>182</v>
      </c>
      <c r="AJ18" s="102" t="s">
        <v>143</v>
      </c>
      <c r="AK18" s="102"/>
      <c r="AL18" s="102"/>
      <c r="AM18" s="102"/>
      <c r="AN18" s="14"/>
      <c r="AO18" s="14"/>
    </row>
    <row r="19" spans="1:41" ht="34" x14ac:dyDescent="0.2">
      <c r="A19" s="4"/>
      <c r="B19" s="70" t="s">
        <v>3</v>
      </c>
      <c r="C19" s="54" t="s">
        <v>33</v>
      </c>
      <c r="D19" s="64"/>
      <c r="E19" s="54" t="s">
        <v>228</v>
      </c>
      <c r="F19" s="55">
        <v>5</v>
      </c>
      <c r="G19" s="54" t="s">
        <v>34</v>
      </c>
      <c r="H19" s="56">
        <v>7</v>
      </c>
      <c r="I19" s="54" t="s">
        <v>229</v>
      </c>
      <c r="J19" s="55">
        <v>6</v>
      </c>
      <c r="K19" s="54" t="s">
        <v>35</v>
      </c>
      <c r="L19" s="56"/>
      <c r="M19" s="57">
        <f>SUM(1*D19,2*F19,3*H19,4*J19,5*L19)</f>
        <v>55</v>
      </c>
      <c r="O19" s="99">
        <f>SUM(D19,F19,H19,J19,L19)</f>
        <v>18</v>
      </c>
      <c r="P19" s="99"/>
      <c r="Q19" s="78" t="str">
        <f>F9</f>
        <v>BKF Mean Depth (ft)</v>
      </c>
      <c r="R19" s="74">
        <f>G9</f>
        <v>0</v>
      </c>
      <c r="S19" s="75"/>
      <c r="T19" s="76" t="s">
        <v>10</v>
      </c>
      <c r="U19" s="77">
        <f>SUM(D23,F23,H23,J23,L23)</f>
        <v>0</v>
      </c>
      <c r="V19" s="106"/>
      <c r="W19" s="106"/>
      <c r="X19" s="106"/>
      <c r="Y19" s="106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 t="s">
        <v>183</v>
      </c>
      <c r="AJ19" s="102" t="s">
        <v>145</v>
      </c>
      <c r="AK19" s="102"/>
      <c r="AL19" s="102"/>
      <c r="AM19" s="102"/>
      <c r="AN19" s="14"/>
      <c r="AO19" s="14"/>
    </row>
    <row r="20" spans="1:41" ht="34" x14ac:dyDescent="0.2">
      <c r="A20" s="4"/>
      <c r="B20" s="70" t="s">
        <v>4</v>
      </c>
      <c r="C20" s="54" t="s">
        <v>36</v>
      </c>
      <c r="D20" s="64"/>
      <c r="E20" s="54" t="s">
        <v>227</v>
      </c>
      <c r="F20" s="55">
        <v>3</v>
      </c>
      <c r="G20" s="54" t="s">
        <v>34</v>
      </c>
      <c r="H20" s="56">
        <v>4</v>
      </c>
      <c r="I20" s="54" t="s">
        <v>230</v>
      </c>
      <c r="J20" s="55">
        <v>7</v>
      </c>
      <c r="K20" s="54" t="s">
        <v>37</v>
      </c>
      <c r="L20" s="56">
        <v>4</v>
      </c>
      <c r="M20" s="57">
        <f t="shared" si="1"/>
        <v>66</v>
      </c>
      <c r="O20" s="99">
        <f>SUM(D20,F20,H20,J20,L20)</f>
        <v>18</v>
      </c>
      <c r="P20" s="99"/>
      <c r="Q20" s="78" t="s">
        <v>92</v>
      </c>
      <c r="R20" s="88" t="e">
        <f>R18/R19</f>
        <v>#DIV/0!</v>
      </c>
      <c r="S20" s="75"/>
      <c r="T20" s="76" t="s">
        <v>11</v>
      </c>
      <c r="U20" s="79">
        <f>$U$19/C$8</f>
        <v>0</v>
      </c>
      <c r="V20" s="106"/>
      <c r="W20" s="106"/>
      <c r="X20" s="106"/>
      <c r="Y20" s="106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 t="s">
        <v>184</v>
      </c>
      <c r="AJ20" s="102" t="s">
        <v>147</v>
      </c>
      <c r="AK20" s="102"/>
      <c r="AL20" s="102"/>
      <c r="AM20" s="102"/>
      <c r="AN20" s="14"/>
      <c r="AO20" s="14"/>
    </row>
    <row r="21" spans="1:41" ht="18" thickBot="1" x14ac:dyDescent="0.25">
      <c r="A21" s="4"/>
      <c r="B21" s="71" t="s">
        <v>196</v>
      </c>
      <c r="C21" s="58" t="s">
        <v>38</v>
      </c>
      <c r="D21" s="66">
        <v>3</v>
      </c>
      <c r="E21" s="58" t="s">
        <v>39</v>
      </c>
      <c r="F21" s="59">
        <v>4</v>
      </c>
      <c r="G21" s="58" t="s">
        <v>40</v>
      </c>
      <c r="H21" s="60">
        <v>4</v>
      </c>
      <c r="I21" s="58" t="s">
        <v>87</v>
      </c>
      <c r="J21" s="60">
        <v>4</v>
      </c>
      <c r="K21" s="58" t="s">
        <v>42</v>
      </c>
      <c r="L21" s="60">
        <v>3</v>
      </c>
      <c r="M21" s="61">
        <f t="shared" si="1"/>
        <v>54</v>
      </c>
      <c r="O21" s="99">
        <f>SUM(D21,F21,H21,J21,L21)</f>
        <v>18</v>
      </c>
      <c r="P21" s="99"/>
      <c r="Q21" s="78" t="str">
        <f>F10</f>
        <v>Floodprone Width (ft)</v>
      </c>
      <c r="R21" s="74">
        <f>G10</f>
        <v>0</v>
      </c>
      <c r="S21" s="75"/>
      <c r="T21" s="81" t="s">
        <v>219</v>
      </c>
      <c r="U21" s="82">
        <f>SUM(M23:M27)</f>
        <v>0</v>
      </c>
      <c r="V21" s="106"/>
      <c r="W21" s="106"/>
      <c r="X21" s="106"/>
      <c r="Y21" s="106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 t="s">
        <v>185</v>
      </c>
      <c r="AJ21" s="102" t="s">
        <v>149</v>
      </c>
      <c r="AK21" s="102"/>
      <c r="AL21" s="102"/>
      <c r="AM21" s="102"/>
      <c r="AN21" s="14"/>
      <c r="AO21" s="14"/>
    </row>
    <row r="22" spans="1:41" ht="35" thickBot="1" x14ac:dyDescent="0.25">
      <c r="A22" s="4"/>
      <c r="B22" s="156" t="s">
        <v>200</v>
      </c>
      <c r="C22" s="186" t="s">
        <v>232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57" t="s">
        <v>244</v>
      </c>
      <c r="O22" s="99" t="s">
        <v>89</v>
      </c>
      <c r="P22" s="99"/>
      <c r="Q22" s="78" t="s">
        <v>90</v>
      </c>
      <c r="R22" s="89" t="e">
        <f>R21/R18</f>
        <v>#DIV/0!</v>
      </c>
      <c r="S22" s="90"/>
      <c r="T22" s="91" t="s">
        <v>218</v>
      </c>
      <c r="U22" s="92">
        <f>U21*5</f>
        <v>0</v>
      </c>
      <c r="V22" s="106"/>
      <c r="W22" s="106"/>
      <c r="X22" s="106"/>
      <c r="Y22" s="106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 t="s">
        <v>186</v>
      </c>
      <c r="AJ22" s="102" t="s">
        <v>152</v>
      </c>
      <c r="AK22" s="102"/>
      <c r="AL22" s="102"/>
      <c r="AM22" s="102"/>
      <c r="AN22" s="4"/>
      <c r="AO22" s="4"/>
    </row>
    <row r="23" spans="1:41" ht="35" thickBot="1" x14ac:dyDescent="0.25">
      <c r="A23" s="4"/>
      <c r="B23" s="70" t="s">
        <v>204</v>
      </c>
      <c r="C23" s="49" t="s">
        <v>38</v>
      </c>
      <c r="D23" s="62"/>
      <c r="E23" s="49" t="s">
        <v>39</v>
      </c>
      <c r="F23" s="50"/>
      <c r="G23" s="49" t="s">
        <v>40</v>
      </c>
      <c r="H23" s="51"/>
      <c r="I23" s="49" t="s">
        <v>41</v>
      </c>
      <c r="J23" s="50"/>
      <c r="K23" s="49" t="s">
        <v>43</v>
      </c>
      <c r="L23" s="51"/>
      <c r="M23" s="63">
        <f t="shared" ref="M23:M27" si="2">SUM(1*D23,2*F23,3*H23,4*J23,5*L23)</f>
        <v>0</v>
      </c>
      <c r="O23" s="99">
        <f>SUM(D23,F23,H23,J23,L23)</f>
        <v>0</v>
      </c>
      <c r="P23" s="99"/>
      <c r="Q23" s="93" t="str">
        <f>J8</f>
        <v>Slope (ft/ft)</v>
      </c>
      <c r="R23" s="94">
        <f>K8</f>
        <v>0</v>
      </c>
      <c r="S23" s="95"/>
      <c r="T23" s="96" t="s">
        <v>6</v>
      </c>
      <c r="U23" s="96">
        <f>U22+U6</f>
        <v>401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 t="s">
        <v>187</v>
      </c>
      <c r="AJ23" s="102" t="s">
        <v>154</v>
      </c>
      <c r="AK23" s="102"/>
      <c r="AL23" s="102"/>
      <c r="AM23" s="102"/>
      <c r="AN23" s="4"/>
      <c r="AO23" s="4"/>
    </row>
    <row r="24" spans="1:41" ht="34" x14ac:dyDescent="0.2">
      <c r="A24" s="4"/>
      <c r="B24" s="70" t="s">
        <v>205</v>
      </c>
      <c r="C24" s="54" t="s">
        <v>38</v>
      </c>
      <c r="D24" s="64"/>
      <c r="E24" s="54" t="s">
        <v>39</v>
      </c>
      <c r="F24" s="55"/>
      <c r="G24" s="54" t="s">
        <v>40</v>
      </c>
      <c r="H24" s="56"/>
      <c r="I24" s="54" t="s">
        <v>41</v>
      </c>
      <c r="J24" s="55"/>
      <c r="K24" s="54" t="s">
        <v>43</v>
      </c>
      <c r="L24" s="56"/>
      <c r="M24" s="65">
        <f t="shared" si="2"/>
        <v>0</v>
      </c>
      <c r="O24" s="99">
        <f t="shared" ref="O24:O27" si="3">SUM(D24,F24,H24,J24,L24)</f>
        <v>0</v>
      </c>
      <c r="P24" s="99"/>
      <c r="Q24" s="100"/>
      <c r="R24" s="101"/>
      <c r="S24" s="4"/>
      <c r="T24" s="4"/>
      <c r="U24" s="4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 t="s">
        <v>188</v>
      </c>
      <c r="AJ24" s="102" t="s">
        <v>156</v>
      </c>
      <c r="AK24" s="102"/>
      <c r="AL24" s="102"/>
      <c r="AM24" s="102"/>
      <c r="AN24" s="4"/>
      <c r="AO24" s="4"/>
    </row>
    <row r="25" spans="1:41" ht="34" x14ac:dyDescent="0.2">
      <c r="A25" s="4"/>
      <c r="B25" s="70" t="s">
        <v>3</v>
      </c>
      <c r="C25" s="54" t="s">
        <v>44</v>
      </c>
      <c r="D25" s="64"/>
      <c r="E25" s="54" t="s">
        <v>226</v>
      </c>
      <c r="F25" s="55"/>
      <c r="G25" s="54" t="s">
        <v>34</v>
      </c>
      <c r="H25" s="56"/>
      <c r="I25" s="54" t="s">
        <v>225</v>
      </c>
      <c r="J25" s="55"/>
      <c r="K25" s="54" t="s">
        <v>45</v>
      </c>
      <c r="L25" s="56"/>
      <c r="M25" s="65">
        <f t="shared" si="2"/>
        <v>0</v>
      </c>
      <c r="O25" s="99">
        <f t="shared" si="3"/>
        <v>0</v>
      </c>
      <c r="P25" s="99"/>
      <c r="Q25" s="102"/>
      <c r="R25" s="100"/>
      <c r="S25" s="4"/>
      <c r="T25" s="4"/>
      <c r="U25" s="4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 t="s">
        <v>189</v>
      </c>
      <c r="AJ25" s="102" t="s">
        <v>158</v>
      </c>
      <c r="AK25" s="102"/>
      <c r="AL25" s="102"/>
      <c r="AM25" s="102"/>
      <c r="AN25" s="4"/>
      <c r="AO25" s="4"/>
    </row>
    <row r="26" spans="1:41" ht="35" thickBot="1" x14ac:dyDescent="0.25">
      <c r="A26" s="4"/>
      <c r="B26" s="71" t="s">
        <v>1</v>
      </c>
      <c r="C26" s="54" t="s">
        <v>46</v>
      </c>
      <c r="D26" s="64"/>
      <c r="E26" s="54" t="s">
        <v>47</v>
      </c>
      <c r="F26" s="55"/>
      <c r="G26" s="54" t="s">
        <v>48</v>
      </c>
      <c r="H26" s="56"/>
      <c r="I26" s="54" t="s">
        <v>49</v>
      </c>
      <c r="J26" s="55"/>
      <c r="K26" s="54" t="s">
        <v>50</v>
      </c>
      <c r="L26" s="56"/>
      <c r="M26" s="65">
        <f t="shared" si="2"/>
        <v>0</v>
      </c>
      <c r="O26" s="99">
        <f t="shared" si="3"/>
        <v>0</v>
      </c>
      <c r="P26" s="99"/>
      <c r="Q26" s="4"/>
      <c r="R26" s="102"/>
      <c r="S26" s="4"/>
      <c r="T26" s="4"/>
      <c r="U26" s="4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 t="s">
        <v>160</v>
      </c>
      <c r="AK26" s="102"/>
      <c r="AL26" s="102"/>
      <c r="AM26" s="102"/>
      <c r="AN26" s="4"/>
      <c r="AO26" s="4"/>
    </row>
    <row r="27" spans="1:41" ht="35" thickBot="1" x14ac:dyDescent="0.25">
      <c r="A27" s="4"/>
      <c r="B27" s="71" t="s">
        <v>4</v>
      </c>
      <c r="C27" s="58" t="s">
        <v>36</v>
      </c>
      <c r="D27" s="66"/>
      <c r="E27" s="58" t="s">
        <v>227</v>
      </c>
      <c r="F27" s="59"/>
      <c r="G27" s="58" t="s">
        <v>34</v>
      </c>
      <c r="H27" s="60"/>
      <c r="I27" s="58" t="s">
        <v>230</v>
      </c>
      <c r="J27" s="60"/>
      <c r="K27" s="58" t="s">
        <v>37</v>
      </c>
      <c r="L27" s="60"/>
      <c r="M27" s="67">
        <f t="shared" si="2"/>
        <v>0</v>
      </c>
      <c r="O27" s="99">
        <f t="shared" si="3"/>
        <v>0</v>
      </c>
      <c r="P27" s="99"/>
      <c r="Q27" s="99"/>
      <c r="R27" s="102"/>
      <c r="S27" s="4"/>
      <c r="T27" s="4"/>
      <c r="U27" s="4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 t="s">
        <v>162</v>
      </c>
      <c r="AK27" s="102"/>
      <c r="AL27" s="102"/>
      <c r="AM27" s="102"/>
      <c r="AN27" s="4"/>
      <c r="AO27" s="4"/>
    </row>
    <row r="28" spans="1:41" ht="18" thickBot="1" x14ac:dyDescent="0.25">
      <c r="B28" s="68" t="s">
        <v>234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AJ28" s="98" t="s">
        <v>118</v>
      </c>
    </row>
    <row r="29" spans="1:41" x14ac:dyDescent="0.2">
      <c r="AJ29" s="98" t="s">
        <v>120</v>
      </c>
    </row>
    <row r="30" spans="1:41" x14ac:dyDescent="0.2">
      <c r="AJ30" s="98" t="s">
        <v>122</v>
      </c>
    </row>
    <row r="31" spans="1:41" x14ac:dyDescent="0.2">
      <c r="AJ31" s="98" t="s">
        <v>124</v>
      </c>
    </row>
    <row r="32" spans="1:41" x14ac:dyDescent="0.2">
      <c r="AJ32" s="98" t="s">
        <v>126</v>
      </c>
    </row>
    <row r="33" spans="36:36" x14ac:dyDescent="0.2">
      <c r="AJ33" s="98" t="s">
        <v>128</v>
      </c>
    </row>
    <row r="34" spans="36:36" x14ac:dyDescent="0.2">
      <c r="AJ34" s="98" t="s">
        <v>130</v>
      </c>
    </row>
    <row r="35" spans="36:36" x14ac:dyDescent="0.2">
      <c r="AJ35" s="98" t="s">
        <v>132</v>
      </c>
    </row>
    <row r="36" spans="36:36" x14ac:dyDescent="0.2">
      <c r="AJ36" s="98" t="s">
        <v>134</v>
      </c>
    </row>
    <row r="37" spans="36:36" x14ac:dyDescent="0.2">
      <c r="AJ37" s="98" t="s">
        <v>136</v>
      </c>
    </row>
    <row r="38" spans="36:36" x14ac:dyDescent="0.2">
      <c r="AJ38" s="98" t="s">
        <v>138</v>
      </c>
    </row>
    <row r="39" spans="36:36" x14ac:dyDescent="0.2">
      <c r="AJ39" s="98" t="s">
        <v>140</v>
      </c>
    </row>
    <row r="40" spans="36:36" x14ac:dyDescent="0.2">
      <c r="AJ40" s="98" t="s">
        <v>142</v>
      </c>
    </row>
    <row r="41" spans="36:36" x14ac:dyDescent="0.2">
      <c r="AJ41" s="98" t="s">
        <v>144</v>
      </c>
    </row>
    <row r="42" spans="36:36" x14ac:dyDescent="0.2">
      <c r="AJ42" s="98" t="s">
        <v>146</v>
      </c>
    </row>
    <row r="43" spans="36:36" x14ac:dyDescent="0.2">
      <c r="AJ43" s="98" t="s">
        <v>148</v>
      </c>
    </row>
    <row r="44" spans="36:36" x14ac:dyDescent="0.2">
      <c r="AJ44" s="98" t="s">
        <v>150</v>
      </c>
    </row>
    <row r="45" spans="36:36" x14ac:dyDescent="0.2">
      <c r="AJ45" s="98" t="s">
        <v>151</v>
      </c>
    </row>
    <row r="46" spans="36:36" x14ac:dyDescent="0.2">
      <c r="AJ46" s="98" t="s">
        <v>153</v>
      </c>
    </row>
    <row r="47" spans="36:36" x14ac:dyDescent="0.2">
      <c r="AJ47" s="98" t="s">
        <v>155</v>
      </c>
    </row>
    <row r="48" spans="36:36" x14ac:dyDescent="0.2">
      <c r="AJ48" s="98" t="s">
        <v>157</v>
      </c>
    </row>
    <row r="49" spans="36:36" x14ac:dyDescent="0.2">
      <c r="AJ49" s="98" t="s">
        <v>159</v>
      </c>
    </row>
    <row r="50" spans="36:36" x14ac:dyDescent="0.2">
      <c r="AJ50" s="98" t="s">
        <v>161</v>
      </c>
    </row>
    <row r="51" spans="36:36" x14ac:dyDescent="0.2">
      <c r="AJ51" s="98" t="s">
        <v>163</v>
      </c>
    </row>
  </sheetData>
  <mergeCells count="24">
    <mergeCell ref="Q16:R16"/>
    <mergeCell ref="E17:F17"/>
    <mergeCell ref="E18:F18"/>
    <mergeCell ref="C22:L22"/>
    <mergeCell ref="C28:M28"/>
    <mergeCell ref="C14:L14"/>
    <mergeCell ref="C11:M11"/>
    <mergeCell ref="Q2:R2"/>
    <mergeCell ref="C3:E3"/>
    <mergeCell ref="Q3:R3"/>
    <mergeCell ref="D8:E8"/>
    <mergeCell ref="Q9:R9"/>
    <mergeCell ref="C12:L12"/>
    <mergeCell ref="C13:D13"/>
    <mergeCell ref="E13:F13"/>
    <mergeCell ref="G13:H13"/>
    <mergeCell ref="I13:J13"/>
    <mergeCell ref="K13:L13"/>
    <mergeCell ref="T3:U3"/>
    <mergeCell ref="C4:E4"/>
    <mergeCell ref="C5:E5"/>
    <mergeCell ref="C6:E6"/>
    <mergeCell ref="C7:E7"/>
    <mergeCell ref="G7:M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Table for Report</vt:lpstr>
      <vt:lpstr>Summary</vt:lpstr>
      <vt:lpstr>site1</vt:lpstr>
      <vt:lpstr>site2</vt:lpstr>
      <vt:lpstr>site3</vt:lpstr>
      <vt:lpstr>site4</vt:lpstr>
      <vt:lpstr>site5</vt:lpstr>
      <vt:lpstr>site6</vt:lpstr>
      <vt:lpstr>site7</vt:lpstr>
      <vt:lpstr>site8</vt:lpstr>
      <vt:lpstr>site9</vt:lpstr>
      <vt:lpstr>site10</vt:lpstr>
      <vt:lpstr>site11</vt:lpstr>
      <vt:lpstr>site12</vt:lpstr>
      <vt:lpstr>site13</vt:lpstr>
      <vt:lpstr>site14</vt:lpstr>
      <vt:lpstr>site15</vt:lpstr>
      <vt:lpstr>site4!Print_Area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Greg Jennings</cp:lastModifiedBy>
  <cp:lastPrinted>2019-04-22T11:32:45Z</cp:lastPrinted>
  <dcterms:created xsi:type="dcterms:W3CDTF">2013-01-25T14:04:28Z</dcterms:created>
  <dcterms:modified xsi:type="dcterms:W3CDTF">2020-04-09T16:56:23Z</dcterms:modified>
</cp:coreProperties>
</file>